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miuristruzione-my.sharepoint.com/personal/mi02221_istruzione_it/Documents/Documenti/Monitoraggio Proc. Disc. a.s. 2025-2026/Pacchetto file da inviare a DPIT per approvazione preventiva/"/>
    </mc:Choice>
  </mc:AlternateContent>
  <xr:revisionPtr revIDLastSave="787" documentId="8_{44D81082-F372-40DF-99BA-FC466E2D5625}" xr6:coauthVersionLast="47" xr6:coauthVersionMax="47" xr10:uidLastSave="{DE77E065-B5BB-4633-865E-F9C4828A4149}"/>
  <workbookProtection workbookAlgorithmName="SHA-512" workbookHashValue="8pIAf/OB9dmcT8PNHn3u9xABDD3JjFVAA1i2kBoTE/0HXrjUDouQIj4NJerxa3iF1m1xfm/iUlFelNPTMgOnFw==" workbookSaltValue="uD7Iw8IaEE5I6EM0cNkBXw==" workbookSpinCount="100000" lockStructure="1"/>
  <bookViews>
    <workbookView xWindow="20370" yWindow="-4980" windowWidth="29040" windowHeight="15720" tabRatio="622" xr2:uid="{00000000-000D-0000-FFFF-FFFF00000000}"/>
  </bookViews>
  <sheets>
    <sheet name="ISTRUZIONI" sheetId="6" r:id="rId1"/>
    <sheet name="Procedimenti rilevati" sheetId="1" r:id="rId2"/>
    <sheet name="Infrazioni per sospensioni" sheetId="2" r:id="rId3"/>
    <sheet name="Infrazioni per licenziamenti" sheetId="3" r:id="rId4"/>
    <sheet name="Uffici" sheetId="4" r:id="rId5"/>
    <sheet name="Intestazioni" sheetId="5" state="hidden" r:id="rId6"/>
  </sheets>
  <definedNames>
    <definedName name="_xlnm.Print_Area" localSheetId="3">'Infrazioni per licenziamenti'!$A$1:$S$24</definedName>
    <definedName name="_xlnm.Print_Area" localSheetId="2">'Infrazioni per sospensioni'!$A$1:$S$18</definedName>
    <definedName name="_xlnm.Print_Area" localSheetId="1">'Procedimenti rilevati'!$A$1:$L$39</definedName>
    <definedName name="Z_196A8919_17EE_4F86_8672_E0D80860C53F_.wvu.PrintTitles" localSheetId="1" hidden="1">'Procedimenti rilevati'!#REF!</definedName>
  </definedNames>
  <calcPr calcId="191029"/>
  <customWorkbookViews>
    <customWorkbookView name="Administrator - Visualizzazione personale" guid="{196A8919-17EE-4F86-8672-E0D80860C53F}" mergeInterval="0" personalView="1" maximized="1" windowWidth="1596" windowHeight="675"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5" l="1"/>
  <c r="C53" i="5" l="1"/>
  <c r="C52" i="5"/>
  <c r="I24" i="4"/>
  <c r="D12" i="3"/>
  <c r="C14" i="2"/>
  <c r="D6" i="1"/>
  <c r="C31" i="5"/>
  <c r="Q8" i="3" l="1"/>
  <c r="P8" i="3"/>
  <c r="O8" i="3"/>
  <c r="N8" i="3"/>
  <c r="M8" i="3"/>
  <c r="L8" i="3"/>
  <c r="H8" i="3"/>
  <c r="G8" i="3"/>
  <c r="O7" i="3"/>
  <c r="L7" i="3"/>
  <c r="H7" i="3"/>
  <c r="D7" i="3"/>
  <c r="C7" i="3"/>
  <c r="B7" i="3"/>
  <c r="F24" i="3"/>
  <c r="A24" i="3"/>
  <c r="C70" i="5"/>
  <c r="A20" i="3" s="1"/>
  <c r="A19" i="3"/>
  <c r="A18" i="3"/>
  <c r="A15" i="3"/>
  <c r="A16" i="3"/>
  <c r="A17" i="3"/>
  <c r="A14" i="3"/>
  <c r="A13" i="3"/>
  <c r="A12" i="3"/>
  <c r="A10" i="3"/>
  <c r="A11" i="3"/>
  <c r="A9" i="3"/>
  <c r="A8" i="3"/>
  <c r="A7" i="3"/>
  <c r="C58" i="5"/>
  <c r="C57" i="5"/>
  <c r="A10" i="2"/>
  <c r="A11" i="2"/>
  <c r="A12" i="2"/>
  <c r="A13" i="2"/>
  <c r="A9" i="2"/>
  <c r="A15" i="2"/>
  <c r="A14" i="2"/>
  <c r="A8" i="2"/>
  <c r="A7" i="2"/>
  <c r="R7" i="2"/>
  <c r="A31" i="1"/>
  <c r="A27" i="1"/>
  <c r="A33" i="1" s="1"/>
  <c r="A28" i="1"/>
  <c r="A34" i="1" s="1"/>
  <c r="A26" i="1"/>
  <c r="A32" i="1" s="1"/>
  <c r="A25" i="1"/>
  <c r="A19" i="1"/>
  <c r="A20" i="1"/>
  <c r="A21" i="1"/>
  <c r="A18" i="1"/>
  <c r="Q8" i="2"/>
  <c r="P8" i="2"/>
  <c r="O8" i="2"/>
  <c r="F18" i="2"/>
  <c r="A18" i="2"/>
  <c r="N8" i="2"/>
  <c r="M8" i="2"/>
  <c r="L8" i="2"/>
  <c r="C49" i="5"/>
  <c r="E8" i="2" s="1"/>
  <c r="C50" i="5"/>
  <c r="F8" i="2" s="1"/>
  <c r="C51" i="5"/>
  <c r="G8" i="2" s="1"/>
  <c r="C48" i="5"/>
  <c r="D8" i="2" s="1"/>
  <c r="O7" i="2"/>
  <c r="L7" i="2"/>
  <c r="H7" i="2"/>
  <c r="D7" i="2"/>
  <c r="C7" i="2"/>
  <c r="B7" i="2"/>
  <c r="A17" i="1"/>
  <c r="A14" i="1"/>
  <c r="A13" i="1"/>
  <c r="A12" i="1"/>
  <c r="A11" i="1"/>
  <c r="A10" i="1"/>
  <c r="D39" i="1"/>
  <c r="A39" i="1"/>
  <c r="A38" i="1"/>
  <c r="A37" i="1"/>
  <c r="A35" i="1"/>
  <c r="A29" i="1"/>
  <c r="A22" i="1"/>
  <c r="A15" i="1"/>
  <c r="A8" i="1"/>
  <c r="A7" i="1"/>
  <c r="H5" i="1"/>
  <c r="B5" i="1"/>
  <c r="L6" i="1"/>
  <c r="K6" i="1"/>
  <c r="J6" i="1"/>
  <c r="I6" i="1"/>
  <c r="H6" i="1"/>
  <c r="F6" i="1"/>
  <c r="E6" i="1"/>
  <c r="C6" i="1"/>
  <c r="A5" i="1"/>
  <c r="A2" i="1"/>
  <c r="B6" i="1"/>
  <c r="I5" i="4"/>
  <c r="I6" i="4"/>
  <c r="I7" i="4"/>
  <c r="I8" i="4"/>
  <c r="I9" i="4"/>
  <c r="I10" i="4"/>
  <c r="I11" i="4"/>
  <c r="I12" i="4"/>
  <c r="I13" i="4"/>
  <c r="I14" i="4"/>
  <c r="I15" i="4"/>
  <c r="I16" i="4"/>
  <c r="I17" i="4"/>
  <c r="I18" i="4"/>
  <c r="I19" i="4"/>
  <c r="I20" i="4"/>
  <c r="I21" i="4"/>
  <c r="I22" i="4"/>
  <c r="I23" i="4"/>
  <c r="I25" i="4"/>
  <c r="I26" i="4"/>
  <c r="I4" i="4"/>
  <c r="K8" i="3" l="1"/>
  <c r="F8" i="3"/>
  <c r="J8" i="3"/>
  <c r="I8" i="3"/>
  <c r="E8" i="3"/>
  <c r="D8" i="3"/>
  <c r="H8" i="2"/>
  <c r="J8" i="2"/>
  <c r="I8" i="2"/>
  <c r="K8" i="2"/>
  <c r="E35" i="1"/>
  <c r="U9" i="1"/>
  <c r="U10" i="1"/>
  <c r="U15" i="1"/>
  <c r="U16" i="1"/>
  <c r="U17" i="1"/>
  <c r="U22" i="1"/>
  <c r="U23" i="1"/>
  <c r="U24" i="1"/>
  <c r="U25" i="1"/>
  <c r="U29" i="1"/>
  <c r="U30" i="1"/>
  <c r="U31" i="1"/>
  <c r="E22" i="1"/>
  <c r="E15" i="1"/>
  <c r="E29" i="1"/>
  <c r="E37" i="1" l="1"/>
  <c r="AE33" i="1" l="1"/>
  <c r="AE34" i="1"/>
  <c r="AE32" i="1"/>
  <c r="AE27" i="1"/>
  <c r="AE28" i="1"/>
  <c r="AE26" i="1"/>
  <c r="AE19" i="1"/>
  <c r="AE20" i="1"/>
  <c r="AE21" i="1"/>
  <c r="AE18" i="1"/>
  <c r="AE12" i="1"/>
  <c r="AE13" i="1"/>
  <c r="AE14" i="1"/>
  <c r="AE11" i="1"/>
  <c r="AE8" i="1"/>
  <c r="AE7" i="1"/>
  <c r="AC8" i="1"/>
  <c r="AC11" i="1"/>
  <c r="AC12" i="1"/>
  <c r="AC13" i="1"/>
  <c r="AC14" i="1"/>
  <c r="AC18" i="1"/>
  <c r="AC19" i="1"/>
  <c r="AC20" i="1"/>
  <c r="AC21" i="1"/>
  <c r="AC26" i="1"/>
  <c r="AC27" i="1"/>
  <c r="AC28" i="1"/>
  <c r="AC32" i="1"/>
  <c r="AC33" i="1"/>
  <c r="AC34" i="1"/>
  <c r="AC7" i="1"/>
  <c r="W7" i="1"/>
  <c r="X7" i="1"/>
  <c r="Y7" i="1"/>
  <c r="W8" i="1"/>
  <c r="X8" i="1"/>
  <c r="Y8" i="1"/>
  <c r="W11" i="1"/>
  <c r="X11" i="1"/>
  <c r="Y11" i="1"/>
  <c r="W12" i="1"/>
  <c r="X12" i="1"/>
  <c r="Y12" i="1"/>
  <c r="W13" i="1"/>
  <c r="X13" i="1"/>
  <c r="Y13" i="1"/>
  <c r="W14" i="1"/>
  <c r="X14" i="1"/>
  <c r="Y14" i="1"/>
  <c r="Z14" i="1" s="1"/>
  <c r="W18" i="1"/>
  <c r="X18" i="1"/>
  <c r="Y18" i="1"/>
  <c r="W19" i="1"/>
  <c r="X19" i="1"/>
  <c r="Y19" i="1"/>
  <c r="W20" i="1"/>
  <c r="X20" i="1"/>
  <c r="Y20" i="1"/>
  <c r="W21" i="1"/>
  <c r="X21" i="1"/>
  <c r="Y21" i="1"/>
  <c r="W26" i="1"/>
  <c r="X26" i="1"/>
  <c r="Y26" i="1"/>
  <c r="W27" i="1"/>
  <c r="X27" i="1"/>
  <c r="Y27" i="1"/>
  <c r="W28" i="1"/>
  <c r="X28" i="1"/>
  <c r="Y28" i="1"/>
  <c r="W32" i="1"/>
  <c r="X32" i="1"/>
  <c r="Y32" i="1"/>
  <c r="W33" i="1"/>
  <c r="X33" i="1"/>
  <c r="Y33" i="1"/>
  <c r="W34" i="1"/>
  <c r="X34" i="1"/>
  <c r="Y34" i="1"/>
  <c r="V9" i="1"/>
  <c r="V10" i="1"/>
  <c r="V15" i="1"/>
  <c r="V16" i="1"/>
  <c r="V17" i="1"/>
  <c r="V22" i="1"/>
  <c r="V23" i="1"/>
  <c r="V24" i="1"/>
  <c r="V25" i="1"/>
  <c r="V29" i="1"/>
  <c r="V30" i="1"/>
  <c r="V31" i="1"/>
  <c r="T9" i="1"/>
  <c r="T10" i="1"/>
  <c r="T15" i="1"/>
  <c r="T16" i="1"/>
  <c r="T17" i="1"/>
  <c r="T22" i="1"/>
  <c r="T23" i="1"/>
  <c r="T24" i="1"/>
  <c r="T25" i="1"/>
  <c r="T29" i="1"/>
  <c r="T30" i="1"/>
  <c r="T31" i="1"/>
  <c r="Q7" i="1"/>
  <c r="Z19" i="1" l="1"/>
  <c r="Z7" i="1"/>
  <c r="Z27" i="1"/>
  <c r="Z33" i="1"/>
  <c r="Z32" i="1"/>
  <c r="Z18" i="1"/>
  <c r="Z28" i="1"/>
  <c r="Z11" i="1"/>
  <c r="Z12" i="1"/>
  <c r="Z8" i="1"/>
  <c r="Z13" i="1"/>
  <c r="Z26" i="1"/>
  <c r="Z21" i="1"/>
  <c r="Z34" i="1"/>
  <c r="Z20" i="1"/>
  <c r="AG38" i="1"/>
  <c r="AD8" i="1"/>
  <c r="AF34" i="1"/>
  <c r="AF33" i="1"/>
  <c r="AF32" i="1"/>
  <c r="AF28" i="1"/>
  <c r="AF27" i="1"/>
  <c r="AF26" i="1"/>
  <c r="AF21" i="1"/>
  <c r="AF20" i="1"/>
  <c r="AF19" i="1"/>
  <c r="AF18" i="1"/>
  <c r="AF14" i="1"/>
  <c r="AF13" i="1"/>
  <c r="AF12" i="1"/>
  <c r="AF11" i="1"/>
  <c r="AF8" i="1"/>
  <c r="AF7" i="1"/>
  <c r="AD11" i="1"/>
  <c r="AD12" i="1"/>
  <c r="AD13" i="1"/>
  <c r="AD14" i="1"/>
  <c r="AD18" i="1"/>
  <c r="AD19" i="1"/>
  <c r="AD20" i="1"/>
  <c r="AD21" i="1"/>
  <c r="AD26" i="1"/>
  <c r="AD27" i="1"/>
  <c r="AD28" i="1"/>
  <c r="AD32" i="1"/>
  <c r="AD33" i="1"/>
  <c r="AD34" i="1"/>
  <c r="AD7" i="1"/>
  <c r="O4" i="1"/>
  <c r="AF35" i="1" l="1"/>
  <c r="F37" i="1" s="1"/>
  <c r="AD35" i="1"/>
  <c r="D37" i="1" s="1"/>
  <c r="AA8" i="1"/>
  <c r="AB8" i="1"/>
  <c r="AA11" i="1"/>
  <c r="AB11" i="1"/>
  <c r="AA12" i="1"/>
  <c r="AB12" i="1"/>
  <c r="E21" i="3" s="1"/>
  <c r="AA13" i="1"/>
  <c r="AB13" i="1"/>
  <c r="AA14" i="1"/>
  <c r="AB14" i="1"/>
  <c r="G21" i="3" s="1"/>
  <c r="AA18" i="1"/>
  <c r="AB18" i="1"/>
  <c r="H21" i="3" s="1"/>
  <c r="AA19" i="1"/>
  <c r="AB19" i="1"/>
  <c r="AA20" i="1"/>
  <c r="AB20" i="1"/>
  <c r="J21" i="3" s="1"/>
  <c r="AA21" i="1"/>
  <c r="AB21" i="1"/>
  <c r="AA26" i="1"/>
  <c r="AB26" i="1"/>
  <c r="AA27" i="1"/>
  <c r="AB27" i="1"/>
  <c r="M21" i="3" s="1"/>
  <c r="AA28" i="1"/>
  <c r="AB28" i="1"/>
  <c r="AA32" i="1"/>
  <c r="AB32" i="1"/>
  <c r="AA33" i="1"/>
  <c r="AB33" i="1"/>
  <c r="P21" i="3" s="1"/>
  <c r="AA34" i="1"/>
  <c r="AB34" i="1"/>
  <c r="AB7" i="1"/>
  <c r="B21" i="3" s="1"/>
  <c r="AA7" i="1"/>
  <c r="C15" i="2" l="1"/>
  <c r="C21" i="3"/>
  <c r="B15" i="2"/>
  <c r="D21" i="3"/>
  <c r="F21" i="3"/>
  <c r="E15" i="2"/>
  <c r="D15" i="2"/>
  <c r="G15" i="2"/>
  <c r="F15" i="2"/>
  <c r="O15" i="2"/>
  <c r="Q21" i="3"/>
  <c r="P15" i="2"/>
  <c r="O21" i="3"/>
  <c r="Q15" i="2"/>
  <c r="L21" i="3"/>
  <c r="L15" i="2"/>
  <c r="N21" i="3"/>
  <c r="N15" i="2"/>
  <c r="M15" i="2"/>
  <c r="I21" i="3"/>
  <c r="J15" i="2"/>
  <c r="I15" i="2"/>
  <c r="H15" i="2"/>
  <c r="K21" i="3"/>
  <c r="K15" i="2"/>
  <c r="D2" i="3"/>
  <c r="D2" i="2"/>
  <c r="A2" i="3"/>
  <c r="A2" i="2"/>
  <c r="F2" i="4"/>
  <c r="A3" i="1" s="1"/>
  <c r="E1" i="4"/>
  <c r="U21" i="3" l="1"/>
  <c r="U15" i="2"/>
  <c r="A23" i="3"/>
  <c r="A17" i="2"/>
  <c r="Q34" i="1" l="1"/>
  <c r="P34" i="1"/>
  <c r="O34" i="1"/>
  <c r="N34" i="1"/>
  <c r="U34" i="1" s="1"/>
  <c r="Q33" i="1"/>
  <c r="P33" i="1"/>
  <c r="O33" i="1"/>
  <c r="N33" i="1"/>
  <c r="U33" i="1" s="1"/>
  <c r="Q32" i="1"/>
  <c r="P32" i="1"/>
  <c r="O32" i="1"/>
  <c r="N32" i="1"/>
  <c r="U32" i="1" s="1"/>
  <c r="Q28" i="1"/>
  <c r="P28" i="1"/>
  <c r="O28" i="1"/>
  <c r="N28" i="1"/>
  <c r="U28" i="1" s="1"/>
  <c r="Q27" i="1"/>
  <c r="P27" i="1"/>
  <c r="O27" i="1"/>
  <c r="N27" i="1"/>
  <c r="U27" i="1" s="1"/>
  <c r="Q26" i="1"/>
  <c r="P26" i="1"/>
  <c r="O26" i="1"/>
  <c r="N26" i="1"/>
  <c r="U26" i="1" s="1"/>
  <c r="Q21" i="1"/>
  <c r="P21" i="1"/>
  <c r="O21" i="1"/>
  <c r="N21" i="1"/>
  <c r="U21" i="1" s="1"/>
  <c r="Q20" i="1"/>
  <c r="P20" i="1"/>
  <c r="O20" i="1"/>
  <c r="N20" i="1"/>
  <c r="U20" i="1" s="1"/>
  <c r="Q19" i="1"/>
  <c r="P19" i="1"/>
  <c r="O19" i="1"/>
  <c r="N19" i="1"/>
  <c r="U19" i="1" s="1"/>
  <c r="Q18" i="1"/>
  <c r="P18" i="1"/>
  <c r="O18" i="1"/>
  <c r="N18" i="1"/>
  <c r="U18" i="1" s="1"/>
  <c r="Q14" i="1"/>
  <c r="P14" i="1"/>
  <c r="O14" i="1"/>
  <c r="N14" i="1"/>
  <c r="U14" i="1" s="1"/>
  <c r="Q13" i="1"/>
  <c r="P13" i="1"/>
  <c r="O13" i="1"/>
  <c r="N13" i="1"/>
  <c r="U13" i="1" s="1"/>
  <c r="Q12" i="1"/>
  <c r="P12" i="1"/>
  <c r="O12" i="1"/>
  <c r="N12" i="1"/>
  <c r="U12" i="1" s="1"/>
  <c r="Q11" i="1"/>
  <c r="P11" i="1"/>
  <c r="O11" i="1"/>
  <c r="N11" i="1"/>
  <c r="U11" i="1" s="1"/>
  <c r="Q8" i="1"/>
  <c r="P8" i="1"/>
  <c r="O8" i="1"/>
  <c r="N8" i="1"/>
  <c r="U8" i="1" s="1"/>
  <c r="P7" i="1"/>
  <c r="V7" i="1" s="1"/>
  <c r="O7" i="1"/>
  <c r="N7" i="1"/>
  <c r="U7" i="1" s="1"/>
  <c r="U36" i="1" l="1"/>
  <c r="U35" i="1"/>
  <c r="T7" i="1"/>
  <c r="V11" i="1"/>
  <c r="R11" i="1" s="1"/>
  <c r="AG11" i="1" s="1"/>
  <c r="V13" i="1"/>
  <c r="R13" i="1" s="1"/>
  <c r="AG13" i="1" s="1"/>
  <c r="V18" i="1"/>
  <c r="R18" i="1" s="1"/>
  <c r="AG18" i="1" s="1"/>
  <c r="V20" i="1"/>
  <c r="R20" i="1" s="1"/>
  <c r="AG20" i="1" s="1"/>
  <c r="V26" i="1"/>
  <c r="R26" i="1" s="1"/>
  <c r="AG26" i="1" s="1"/>
  <c r="V28" i="1"/>
  <c r="R28" i="1" s="1"/>
  <c r="AG28" i="1" s="1"/>
  <c r="V33" i="1"/>
  <c r="R33" i="1" s="1"/>
  <c r="AG33" i="1" s="1"/>
  <c r="T11" i="1"/>
  <c r="T13" i="1"/>
  <c r="T18" i="1"/>
  <c r="T20" i="1"/>
  <c r="T26" i="1"/>
  <c r="T28" i="1"/>
  <c r="T33" i="1"/>
  <c r="R7" i="1"/>
  <c r="AG7" i="1" s="1"/>
  <c r="T12" i="1"/>
  <c r="T19" i="1"/>
  <c r="T21" i="1"/>
  <c r="T27" i="1"/>
  <c r="T32" i="1"/>
  <c r="T34" i="1"/>
  <c r="T8" i="1"/>
  <c r="T14" i="1"/>
  <c r="V8" i="1"/>
  <c r="R8" i="1" s="1"/>
  <c r="AG8" i="1" s="1"/>
  <c r="V12" i="1"/>
  <c r="R12" i="1" s="1"/>
  <c r="AG12" i="1" s="1"/>
  <c r="V14" i="1"/>
  <c r="R14" i="1" s="1"/>
  <c r="AG14" i="1" s="1"/>
  <c r="V19" i="1"/>
  <c r="R19" i="1" s="1"/>
  <c r="AG19" i="1" s="1"/>
  <c r="V21" i="1"/>
  <c r="R21" i="1" s="1"/>
  <c r="AG21" i="1" s="1"/>
  <c r="V27" i="1"/>
  <c r="R27" i="1" s="1"/>
  <c r="AG27" i="1" s="1"/>
  <c r="V32" i="1"/>
  <c r="R32" i="1" s="1"/>
  <c r="AG32" i="1" s="1"/>
  <c r="V34" i="1"/>
  <c r="R34" i="1" s="1"/>
  <c r="AG34" i="1" s="1"/>
  <c r="V37" i="1"/>
  <c r="R10" i="3"/>
  <c r="R11" i="3"/>
  <c r="N38" i="1" l="1"/>
  <c r="R35" i="1"/>
  <c r="N35" i="1"/>
  <c r="V35" i="1"/>
  <c r="R38" i="1" s="1"/>
  <c r="T35" i="1"/>
  <c r="F15" i="1"/>
  <c r="R36" i="1" l="1"/>
  <c r="N36" i="1"/>
  <c r="AG35" i="1"/>
  <c r="AG37" i="1" s="1"/>
  <c r="F35" i="1"/>
  <c r="F29" i="1"/>
  <c r="F22" i="1"/>
  <c r="AG39" i="1" l="1"/>
  <c r="R39" i="1" s="1"/>
  <c r="D35" i="1"/>
  <c r="D29" i="1"/>
  <c r="D22" i="1"/>
  <c r="D15" i="1"/>
  <c r="R9" i="3" l="1"/>
  <c r="B12" i="3"/>
  <c r="C12" i="3"/>
  <c r="C20" i="3" s="1"/>
  <c r="C22" i="3" s="1"/>
  <c r="D20" i="3"/>
  <c r="D22" i="3" s="1"/>
  <c r="E12" i="3"/>
  <c r="F12" i="3"/>
  <c r="F20" i="3" s="1"/>
  <c r="F22" i="3" s="1"/>
  <c r="G12" i="3"/>
  <c r="H12" i="3"/>
  <c r="H20" i="3" s="1"/>
  <c r="H22" i="3" s="1"/>
  <c r="I12" i="3"/>
  <c r="I20" i="3" s="1"/>
  <c r="I22" i="3" s="1"/>
  <c r="J12" i="3"/>
  <c r="K12" i="3"/>
  <c r="L12" i="3"/>
  <c r="M12" i="3"/>
  <c r="N12" i="3"/>
  <c r="N20" i="3" s="1"/>
  <c r="N22" i="3" s="1"/>
  <c r="O12" i="3"/>
  <c r="P12" i="3"/>
  <c r="Q12" i="3"/>
  <c r="Q20" i="3" s="1"/>
  <c r="Q22" i="3" s="1"/>
  <c r="R18" i="3"/>
  <c r="R19" i="3"/>
  <c r="R9" i="2"/>
  <c r="R10" i="2"/>
  <c r="R11" i="2"/>
  <c r="R12" i="2"/>
  <c r="R13" i="2"/>
  <c r="B14" i="2"/>
  <c r="B16" i="2" s="1"/>
  <c r="C16" i="2"/>
  <c r="D14" i="2"/>
  <c r="D16" i="2" s="1"/>
  <c r="E14" i="2"/>
  <c r="E16" i="2" s="1"/>
  <c r="F14" i="2"/>
  <c r="F16" i="2" s="1"/>
  <c r="G14" i="2"/>
  <c r="G16" i="2" s="1"/>
  <c r="H14" i="2"/>
  <c r="H16" i="2" s="1"/>
  <c r="I14" i="2"/>
  <c r="I16" i="2" s="1"/>
  <c r="J14" i="2"/>
  <c r="J16" i="2" s="1"/>
  <c r="K14" i="2"/>
  <c r="K16" i="2" s="1"/>
  <c r="L14" i="2"/>
  <c r="L16" i="2" s="1"/>
  <c r="M14" i="2"/>
  <c r="M16" i="2" s="1"/>
  <c r="N14" i="2"/>
  <c r="N16" i="2" s="1"/>
  <c r="O14" i="2"/>
  <c r="O16" i="2" s="1"/>
  <c r="P14" i="2"/>
  <c r="P16" i="2" s="1"/>
  <c r="Q14" i="2"/>
  <c r="Q16" i="2" s="1"/>
  <c r="B15" i="1"/>
  <c r="C15" i="1"/>
  <c r="H15" i="1"/>
  <c r="I15" i="1"/>
  <c r="J15" i="1"/>
  <c r="K15" i="1"/>
  <c r="L15" i="1"/>
  <c r="B22" i="1"/>
  <c r="C22" i="1"/>
  <c r="H22" i="1"/>
  <c r="I22" i="1"/>
  <c r="J22" i="1"/>
  <c r="K22" i="1"/>
  <c r="L22" i="1"/>
  <c r="B29" i="1"/>
  <c r="C29" i="1"/>
  <c r="H29" i="1"/>
  <c r="I29" i="1"/>
  <c r="J29" i="1"/>
  <c r="K29" i="1"/>
  <c r="L29" i="1"/>
  <c r="B35" i="1"/>
  <c r="C35" i="1"/>
  <c r="H35" i="1"/>
  <c r="I35" i="1"/>
  <c r="J35" i="1"/>
  <c r="K35" i="1"/>
  <c r="L35" i="1"/>
  <c r="G37" i="1"/>
  <c r="AE35" i="1" l="1"/>
  <c r="F36" i="1" s="1"/>
  <c r="AC35" i="1"/>
  <c r="D36" i="1" s="1"/>
  <c r="R29" i="1"/>
  <c r="U16" i="2"/>
  <c r="R16" i="2" s="1"/>
  <c r="B20" i="3"/>
  <c r="B22" i="3" s="1"/>
  <c r="P20" i="3"/>
  <c r="P22" i="3" s="1"/>
  <c r="O20" i="3"/>
  <c r="O22" i="3" s="1"/>
  <c r="M20" i="3"/>
  <c r="M22" i="3" s="1"/>
  <c r="L20" i="3"/>
  <c r="L22" i="3" s="1"/>
  <c r="K20" i="3"/>
  <c r="K22" i="3" s="1"/>
  <c r="J20" i="3"/>
  <c r="J22" i="3" s="1"/>
  <c r="G20" i="3"/>
  <c r="G22" i="3" s="1"/>
  <c r="E20" i="3"/>
  <c r="E22" i="3" s="1"/>
  <c r="H37" i="1"/>
  <c r="C37" i="1"/>
  <c r="B37" i="1"/>
  <c r="J37" i="1"/>
  <c r="R12" i="3"/>
  <c r="R20" i="3" s="1"/>
  <c r="K37" i="1"/>
  <c r="R5" i="3" s="1"/>
  <c r="I37" i="1"/>
  <c r="R14" i="2"/>
  <c r="L37" i="1"/>
  <c r="R5" i="2" l="1"/>
  <c r="V15" i="2" s="1"/>
  <c r="U22" i="3"/>
  <c r="R22" i="3" s="1"/>
  <c r="U37" i="1"/>
  <c r="T37" i="1" s="1"/>
  <c r="N39" i="1" s="1"/>
  <c r="S9" i="3"/>
  <c r="S11" i="3"/>
  <c r="S10" i="3"/>
  <c r="S19" i="3"/>
  <c r="S12" i="3"/>
  <c r="S18" i="3"/>
  <c r="S13" i="2" l="1"/>
  <c r="V21" i="3"/>
  <c r="R21" i="3" s="1"/>
  <c r="S9" i="2"/>
  <c r="S12" i="2"/>
  <c r="S10" i="2"/>
  <c r="S11" i="2"/>
  <c r="S20" i="3"/>
  <c r="S14" i="2" l="1"/>
  <c r="R15" i="2"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CED0361-E553-4C9F-A1FC-F0630B385105}" keepAlive="1" name="Query - Tabella1" description="Connessione alla query 'Tabella1' nella cartella di lavoro." type="5" refreshedVersion="6" background="1">
    <dbPr connection="Provider=Microsoft.Mashup.OleDb.1;Data Source=$Workbook$;Location=Tabella1;Extended Properties=&quot;&quot;" command="SELECT * FROM [Tabella1]"/>
  </connection>
</connections>
</file>

<file path=xl/sharedStrings.xml><?xml version="1.0" encoding="utf-8"?>
<sst xmlns="http://schemas.openxmlformats.org/spreadsheetml/2006/main" count="302" uniqueCount="272">
  <si>
    <t>Provvedimenti adottati</t>
  </si>
  <si>
    <t>TOTALI</t>
  </si>
  <si>
    <t>Reati comuni</t>
  </si>
  <si>
    <t>Reati connessi al possesso o alla detenzione di armi o droga</t>
  </si>
  <si>
    <t>Procedimenti disciplinari</t>
  </si>
  <si>
    <t>Media dei giorni di durata dei procedimenti (dalla data della contestazione alla data del provvedimento conclusivo)</t>
  </si>
  <si>
    <t>TIPOLOGIA DI PERSONALE</t>
  </si>
  <si>
    <t>per assenze dal servizio (ingiustificate, non comunicate nei termini prescritti, etc.)</t>
  </si>
  <si>
    <t>connesse a reati</t>
  </si>
  <si>
    <t>derivanti da attività extralavorative non autorizzate (doppio lavoro)</t>
  </si>
  <si>
    <t>derivanti da irreperibilità a visita fiscale</t>
  </si>
  <si>
    <t>derivanti da inosservanza di disposizioni di servizio, negligenza, comportamento non corretto verso superiori, colleghi e utenti</t>
  </si>
  <si>
    <t>DOCENTI DI RUOLO</t>
  </si>
  <si>
    <t>PERSONALE ATA DI RUOLO</t>
  </si>
  <si>
    <t>totale</t>
  </si>
  <si>
    <r>
      <t xml:space="preserve">Infrazioni per cui è stata comminata la </t>
    </r>
    <r>
      <rPr>
        <b/>
        <i/>
        <sz val="13"/>
        <color indexed="10"/>
        <rFont val="Arial"/>
        <family val="2"/>
      </rPr>
      <t>SANZIONE DELLA SOSPENSIONE DAL SERVIZIO/INSEGNAMENTO</t>
    </r>
  </si>
  <si>
    <r>
      <t xml:space="preserve">Infrazioni per cui è stata comminata la </t>
    </r>
    <r>
      <rPr>
        <b/>
        <i/>
        <sz val="13"/>
        <color indexed="10"/>
        <rFont val="Arial"/>
        <family val="2"/>
      </rPr>
      <t>SANZIONE DEL LICENZIAMENTO</t>
    </r>
  </si>
  <si>
    <t>per falsa attestazione della presenza in servizio accertata in flagranza, art. 55 quater, c. 3 bis</t>
  </si>
  <si>
    <t>per falsa attestazione della presenza in servizio,
art 55 quater, c. 1</t>
  </si>
  <si>
    <t>Licenziamenti</t>
  </si>
  <si>
    <t>Archiviazione/proscioglimento</t>
  </si>
  <si>
    <t>Procedimenti conclusi</t>
  </si>
  <si>
    <t>Media dei giorni tra la data della contestazione degli addebiti e quella dell'eventuale sospensione per avvio del procedimento penale</t>
  </si>
  <si>
    <t>NUM.</t>
  </si>
  <si>
    <t>PERCENT.</t>
  </si>
  <si>
    <t>TOTALE</t>
  </si>
  <si>
    <t>A.T.A. di ruolo</t>
  </si>
  <si>
    <t>A.T.A. a tempo determinato</t>
  </si>
  <si>
    <t>DOCENTI TEMPO DETERMINATO</t>
  </si>
  <si>
    <t>PERSONALE ATA A TEMPO DETERMINATO</t>
  </si>
  <si>
    <t xml:space="preserve">Reati contro PA con o senza applicazione di pena accessoria della interdizione da pubblici uffici </t>
  </si>
  <si>
    <t>Reati contro la persona, con esclusione dei reati contro minori</t>
  </si>
  <si>
    <t xml:space="preserve">Reati contro minori </t>
  </si>
  <si>
    <t>Sanzioni di minore entità
(inferiori alla sospensione dal servizio/insegnamento)</t>
  </si>
  <si>
    <t>Anno inizio</t>
  </si>
  <si>
    <t>Anno fine</t>
  </si>
  <si>
    <t>Ufficio Scolastico Regionale per l'Abruzzo</t>
  </si>
  <si>
    <t>Ufficio Scolastico Regionale per la Basilicata</t>
  </si>
  <si>
    <t>Ufficio Scolastico Regionale per la Calabria</t>
  </si>
  <si>
    <t>Ufficio Scolastico Regionale per la Campania</t>
  </si>
  <si>
    <t>Ufficio Scolastico Regionale per l'Emilia Romagna</t>
  </si>
  <si>
    <t>Ufficio Scolastico Regionale per il Friuli Venezia Giulia</t>
  </si>
  <si>
    <t>Ufficio Scolastico Regionale per il Lazio</t>
  </si>
  <si>
    <t>Ufficio Scolastico Regionale per la Liguria</t>
  </si>
  <si>
    <t>Ufficio Scolastico Regionale per la Lombardia</t>
  </si>
  <si>
    <t>Ufficio Scolastico Regionale per le Marche</t>
  </si>
  <si>
    <t>Ufficio Scolastico Regionale per il Molise</t>
  </si>
  <si>
    <t>Ufficio Scolastico Regionale per il Piemonte</t>
  </si>
  <si>
    <t>Ufficio Scolastico Regionale per la Puglia</t>
  </si>
  <si>
    <t>Ufficio Scolastico Regionale per la Sardegna</t>
  </si>
  <si>
    <t>Ufficio Scolastico Regionale per la Sicilia</t>
  </si>
  <si>
    <t>Ufficio Scolastico Regionale per la Toscana</t>
  </si>
  <si>
    <t>Ufficio Scolastico Regionale per l'Umbria</t>
  </si>
  <si>
    <t>Ufficio Scolastico Regionale per il Veneto</t>
  </si>
  <si>
    <t>Regione Autonoma della Valle d'Aosta - Dipartimento sovraintendenza agli studi</t>
  </si>
  <si>
    <t>Provincia Autonoma di Bolzano - Direzione Istruzione e Formazione italiana</t>
  </si>
  <si>
    <t>Provincia Autonoma di Bolzano - Direzione Istruzione e Formazione tedesca</t>
  </si>
  <si>
    <t>Provincia Autonoma di Trento - Dipartimento istruzione e cultura</t>
  </si>
  <si>
    <t>TEST  Licenziamenti</t>
  </si>
  <si>
    <t>TEST  Sospensioni 1</t>
  </si>
  <si>
    <t>TEST  Sospensioni 2</t>
  </si>
  <si>
    <t>TEST  Sospensioni 3</t>
  </si>
  <si>
    <t>N. Sopensioni</t>
  </si>
  <si>
    <t>N. Licenziamenti</t>
  </si>
  <si>
    <t>Totale da dettagliare</t>
  </si>
  <si>
    <t>Riepilogo / Verifica congruità dati inseriti</t>
  </si>
  <si>
    <t>TIPOLOGIA DI INFRAZIONI</t>
  </si>
  <si>
    <t>Procedimenti sospesi per contestuale avvio di procedimento penale</t>
  </si>
  <si>
    <r>
      <rPr>
        <b/>
        <sz val="10"/>
        <rFont val="Arial"/>
        <family val="2"/>
      </rPr>
      <t>Differenza</t>
    </r>
    <r>
      <rPr>
        <sz val="10"/>
        <rFont val="Arial"/>
        <family val="2"/>
      </rPr>
      <t xml:space="preserve"> tra
</t>
    </r>
    <r>
      <rPr>
        <b/>
        <i/>
        <sz val="10"/>
        <rFont val="Arial"/>
        <family val="2"/>
      </rPr>
      <t>Procedimenti attivati</t>
    </r>
    <r>
      <rPr>
        <sz val="10"/>
        <rFont val="Arial"/>
        <family val="2"/>
      </rPr>
      <t xml:space="preserve">
e
</t>
    </r>
    <r>
      <rPr>
        <b/>
        <i/>
        <sz val="10"/>
        <rFont val="Arial"/>
        <family val="2"/>
      </rPr>
      <t>Procedimenti conclusi</t>
    </r>
    <r>
      <rPr>
        <sz val="11"/>
        <rFont val="Arial"/>
        <family val="2"/>
      </rPr>
      <t xml:space="preserve">
</t>
    </r>
    <r>
      <rPr>
        <sz val="8"/>
        <color rgb="FFFF0000"/>
        <rFont val="Arial"/>
        <family val="2"/>
      </rPr>
      <t>La motivazione dello scostamento
dal valore "</t>
    </r>
    <r>
      <rPr>
        <b/>
        <sz val="8"/>
        <color rgb="FFFF0000"/>
        <rFont val="Arial"/>
        <family val="2"/>
      </rPr>
      <t>0</t>
    </r>
    <r>
      <rPr>
        <sz val="8"/>
        <color rgb="FFFF0000"/>
        <rFont val="Arial"/>
        <family val="2"/>
      </rPr>
      <t xml:space="preserve">" </t>
    </r>
    <r>
      <rPr>
        <b/>
        <sz val="8"/>
        <color rgb="FFFF0000"/>
        <rFont val="Arial"/>
        <family val="2"/>
      </rPr>
      <t>(</t>
    </r>
    <r>
      <rPr>
        <sz val="8"/>
        <color rgb="FFFF0000"/>
        <rFont val="Arial"/>
        <family val="2"/>
      </rPr>
      <t>zero</t>
    </r>
    <r>
      <rPr>
        <b/>
        <sz val="8"/>
        <color rgb="FFFF0000"/>
        <rFont val="Arial"/>
        <family val="2"/>
      </rPr>
      <t xml:space="preserve">)
</t>
    </r>
    <r>
      <rPr>
        <sz val="8"/>
        <color rgb="FFFF0000"/>
        <rFont val="Arial"/>
        <family val="2"/>
      </rPr>
      <t>deve essere riportata nella nota accompagnatoria</t>
    </r>
  </si>
  <si>
    <r>
      <t xml:space="preserve">Totale </t>
    </r>
    <r>
      <rPr>
        <b/>
        <i/>
        <sz val="10"/>
        <color indexed="10"/>
        <rFont val="Arial"/>
        <family val="2"/>
      </rPr>
      <t xml:space="preserve">LICENZIAMENTI </t>
    </r>
    <r>
      <rPr>
        <b/>
        <i/>
        <sz val="10"/>
        <rFont val="Arial"/>
        <family val="2"/>
      </rPr>
      <t>da dettagliare risultanti dal valore indicato nella cella "</t>
    </r>
    <r>
      <rPr>
        <b/>
        <sz val="10"/>
        <rFont val="Arial"/>
        <family val="2"/>
      </rPr>
      <t>K37</t>
    </r>
    <r>
      <rPr>
        <b/>
        <i/>
        <sz val="10"/>
        <rFont val="Arial"/>
        <family val="2"/>
      </rPr>
      <t>" della scheda "</t>
    </r>
    <r>
      <rPr>
        <b/>
        <sz val="10"/>
        <rFont val="Arial"/>
        <family val="2"/>
      </rPr>
      <t>Procedimenti disciplinari</t>
    </r>
    <r>
      <rPr>
        <b/>
        <i/>
        <sz val="10"/>
        <rFont val="Arial"/>
        <family val="2"/>
      </rPr>
      <t>"</t>
    </r>
  </si>
  <si>
    <r>
      <t xml:space="preserve">Totale sanzioni </t>
    </r>
    <r>
      <rPr>
        <b/>
        <i/>
        <sz val="10"/>
        <color indexed="10"/>
        <rFont val="Arial"/>
        <family val="2"/>
      </rPr>
      <t xml:space="preserve">SOSPENSIVE </t>
    </r>
    <r>
      <rPr>
        <b/>
        <i/>
        <sz val="10"/>
        <rFont val="Arial"/>
        <family val="2"/>
      </rPr>
      <t>da dettagliare</t>
    </r>
    <r>
      <rPr>
        <b/>
        <i/>
        <sz val="10"/>
        <color indexed="10"/>
        <rFont val="Arial"/>
        <family val="2"/>
      </rPr>
      <t xml:space="preserve"> </t>
    </r>
    <r>
      <rPr>
        <b/>
        <i/>
        <sz val="10"/>
        <rFont val="Arial"/>
        <family val="2"/>
      </rPr>
      <t>risultanti dalla somma dei valori indicati nelle celle "</t>
    </r>
    <r>
      <rPr>
        <b/>
        <sz val="10"/>
        <rFont val="Arial"/>
        <family val="2"/>
      </rPr>
      <t>I37</t>
    </r>
    <r>
      <rPr>
        <b/>
        <i/>
        <sz val="10"/>
        <rFont val="Arial"/>
        <family val="2"/>
      </rPr>
      <t>" e "</t>
    </r>
    <r>
      <rPr>
        <b/>
        <sz val="10"/>
        <rFont val="Arial"/>
        <family val="2"/>
      </rPr>
      <t>J37</t>
    </r>
    <r>
      <rPr>
        <b/>
        <i/>
        <sz val="10"/>
        <rFont val="Arial"/>
        <family val="2"/>
      </rPr>
      <t>" della scheda "</t>
    </r>
    <r>
      <rPr>
        <b/>
        <sz val="10"/>
        <rFont val="Arial"/>
        <family val="2"/>
      </rPr>
      <t>Procedimenti disciplinari</t>
    </r>
    <r>
      <rPr>
        <b/>
        <i/>
        <sz val="10"/>
        <rFont val="Arial"/>
        <family val="2"/>
      </rPr>
      <t xml:space="preserve">"  </t>
    </r>
  </si>
  <si>
    <t>Ambito Territoriale di (Città)</t>
  </si>
  <si>
    <t>Riepilogo</t>
  </si>
  <si>
    <r>
      <rPr>
        <b/>
        <sz val="10"/>
        <rFont val="Arial"/>
        <family val="2"/>
      </rPr>
      <t>Allineamento</t>
    </r>
    <r>
      <rPr>
        <sz val="10"/>
        <rFont val="Arial"/>
        <family val="2"/>
      </rPr>
      <t xml:space="preserve"> tra
</t>
    </r>
    <r>
      <rPr>
        <b/>
        <i/>
        <sz val="10"/>
        <rFont val="Arial"/>
        <family val="2"/>
      </rPr>
      <t xml:space="preserve">Numero dei </t>
    </r>
    <r>
      <rPr>
        <b/>
        <i/>
        <sz val="10"/>
        <color rgb="FF0000FF"/>
        <rFont val="Arial"/>
        <family val="2"/>
      </rPr>
      <t>Procedimenti conclusi</t>
    </r>
    <r>
      <rPr>
        <sz val="10"/>
        <rFont val="Arial"/>
        <family val="2"/>
      </rPr>
      <t xml:space="preserve"> 
e
</t>
    </r>
    <r>
      <rPr>
        <b/>
        <i/>
        <sz val="10"/>
        <rFont val="Arial"/>
        <family val="2"/>
      </rPr>
      <t xml:space="preserve">Numero dei </t>
    </r>
    <r>
      <rPr>
        <b/>
        <i/>
        <sz val="10"/>
        <color rgb="FF006600"/>
        <rFont val="Arial"/>
        <family val="2"/>
      </rPr>
      <t xml:space="preserve">Provvedimenti adottati
</t>
    </r>
    <r>
      <rPr>
        <sz val="8"/>
        <color rgb="FFFF0000"/>
        <rFont val="Arial"/>
        <family val="2"/>
      </rPr>
      <t xml:space="preserve">La presenza di un </t>
    </r>
    <r>
      <rPr>
        <i/>
        <sz val="8"/>
        <color rgb="FFFF0000"/>
        <rFont val="Arial"/>
        <family val="2"/>
      </rPr>
      <t>valore numerico</t>
    </r>
    <r>
      <rPr>
        <sz val="8"/>
        <color rgb="FFFF0000"/>
        <rFont val="Arial"/>
        <family val="2"/>
      </rPr>
      <t xml:space="preserve"> in questa colonna segnala valori non allineati.
Nel caso, verificare i valori digitati nella colonna
"</t>
    </r>
    <r>
      <rPr>
        <b/>
        <i/>
        <sz val="8"/>
        <color rgb="FFFF0000"/>
        <rFont val="Arial"/>
        <family val="2"/>
      </rPr>
      <t xml:space="preserve">Procedimenti conclusi"
</t>
    </r>
    <r>
      <rPr>
        <i/>
        <sz val="8"/>
        <color rgb="FFFF0000"/>
        <rFont val="Arial"/>
        <family val="2"/>
      </rPr>
      <t xml:space="preserve">e nelle colonne del quadro
</t>
    </r>
    <r>
      <rPr>
        <b/>
        <i/>
        <sz val="8"/>
        <color rgb="FFFF0000"/>
        <rFont val="Arial"/>
        <family val="2"/>
      </rPr>
      <t>"Provvedimenti adottati"</t>
    </r>
  </si>
  <si>
    <t>Media Penale</t>
  </si>
  <si>
    <t>Media Conclusivo</t>
  </si>
  <si>
    <t>Denominazione Uffici rilevatori</t>
  </si>
  <si>
    <t>Istituzione Scolastica (codice meccanografico e nome Istituto)</t>
  </si>
  <si>
    <t>Abbreviazione Denominazione Uffici rilevatori</t>
  </si>
  <si>
    <t>BAS</t>
  </si>
  <si>
    <t>CAL</t>
  </si>
  <si>
    <t>CAM</t>
  </si>
  <si>
    <t>LAZ</t>
  </si>
  <si>
    <t>LIG</t>
  </si>
  <si>
    <t>LOM</t>
  </si>
  <si>
    <t>MAR</t>
  </si>
  <si>
    <t>MOL</t>
  </si>
  <si>
    <t>PIE</t>
  </si>
  <si>
    <t>PUG</t>
  </si>
  <si>
    <t>SAR</t>
  </si>
  <si>
    <t>SIC</t>
  </si>
  <si>
    <t>TOS</t>
  </si>
  <si>
    <t>VEN</t>
  </si>
  <si>
    <t>FVG</t>
  </si>
  <si>
    <t>ABR</t>
  </si>
  <si>
    <t>ERO</t>
  </si>
  <si>
    <t>UMB</t>
  </si>
  <si>
    <t>VAO</t>
  </si>
  <si>
    <t>BLT</t>
  </si>
  <si>
    <t>BLL</t>
  </si>
  <si>
    <t>PAT</t>
  </si>
  <si>
    <t>Nome File</t>
  </si>
  <si>
    <t>Provincia Autonoma di Bolzano - Direzione Istruzione, Formazione e Cultura ladina</t>
  </si>
  <si>
    <t>Test Dati non presenti/Congruo/0</t>
  </si>
  <si>
    <t>Test Dati</t>
  </si>
  <si>
    <t>Test Ufficio rilevatore</t>
  </si>
  <si>
    <t>Test Dati + Uff. ril.</t>
  </si>
  <si>
    <t>O+P+Q / 3</t>
  </si>
  <si>
    <t>Test</t>
  </si>
  <si>
    <t>Proc. Attivati = Proc. Conclusi</t>
  </si>
  <si>
    <t>Proc. Conclusi = Provv. Adottati</t>
  </si>
  <si>
    <t>Media Penale non presente</t>
  </si>
  <si>
    <t>Media Conclusivo non presente</t>
  </si>
  <si>
    <t>Conteggio</t>
  </si>
  <si>
    <t>Media</t>
  </si>
  <si>
    <r>
      <t>Stato compilazione scheda "</t>
    </r>
    <r>
      <rPr>
        <i/>
        <sz val="8"/>
        <rFont val="Arial"/>
        <family val="2"/>
      </rPr>
      <t>Procedimenti rilevati</t>
    </r>
    <r>
      <rPr>
        <sz val="8"/>
        <rFont val="Arial"/>
        <family val="2"/>
      </rPr>
      <t>"</t>
    </r>
  </si>
  <si>
    <t>A V V I S I</t>
  </si>
  <si>
    <t>C O M P I L A R E   S O L O   L E   C E L L E   D I   C O L O R E   C E L E S T E</t>
  </si>
  <si>
    <t>Ufficio rilevatore:</t>
  </si>
  <si>
    <t>Riferimento</t>
  </si>
  <si>
    <t>Denominazione</t>
  </si>
  <si>
    <t>A1</t>
  </si>
  <si>
    <t>Scheda</t>
  </si>
  <si>
    <t>Procedimenti rilevati</t>
  </si>
  <si>
    <t>TIPOLOGIA DI PERSONALE SOTTOPOSTO A PROCEDIMENTO DISCIPLINARE</t>
  </si>
  <si>
    <t>A5</t>
  </si>
  <si>
    <t>B5</t>
  </si>
  <si>
    <t>H5</t>
  </si>
  <si>
    <t>B6</t>
  </si>
  <si>
    <t>C6</t>
  </si>
  <si>
    <t>D6</t>
  </si>
  <si>
    <t>E6</t>
  </si>
  <si>
    <t>F6</t>
  </si>
  <si>
    <t>H6</t>
  </si>
  <si>
    <t>A7</t>
  </si>
  <si>
    <t>A8</t>
  </si>
  <si>
    <t>A10</t>
  </si>
  <si>
    <t>A17</t>
  </si>
  <si>
    <t>A11 - A18</t>
  </si>
  <si>
    <t>A12 - A19</t>
  </si>
  <si>
    <t>A13 - A20</t>
  </si>
  <si>
    <t>A14 - A21</t>
  </si>
  <si>
    <t>A39</t>
  </si>
  <si>
    <t>C39</t>
  </si>
  <si>
    <t>I6</t>
  </si>
  <si>
    <t>L6</t>
  </si>
  <si>
    <t>J6</t>
  </si>
  <si>
    <t>K6</t>
  </si>
  <si>
    <r>
      <t xml:space="preserve">Sanzioni di </t>
    </r>
    <r>
      <rPr>
        <b/>
        <sz val="10"/>
        <color rgb="FF0000FF"/>
        <rFont val="Arial"/>
        <family val="2"/>
      </rPr>
      <t>sospensione</t>
    </r>
    <r>
      <rPr>
        <sz val="10"/>
        <rFont val="Arial"/>
        <family val="2"/>
      </rPr>
      <t xml:space="preserve">
dal servizio/insegnamento
fino a 10 giorni</t>
    </r>
  </si>
  <si>
    <t>A28</t>
  </si>
  <si>
    <t>A38</t>
  </si>
  <si>
    <r>
      <t xml:space="preserve">Sanzioni di maggiore entità
(dalla sospensione dal
servizio/insegnamento
per più di 10 gg. in poi,
esclusi i </t>
    </r>
    <r>
      <rPr>
        <sz val="10"/>
        <color rgb="FFFF0000"/>
        <rFont val="Arial"/>
        <family val="2"/>
      </rPr>
      <t>LICENZIAMENTI</t>
    </r>
    <r>
      <rPr>
        <sz val="10"/>
        <rFont val="Arial"/>
        <family val="2"/>
      </rPr>
      <t xml:space="preserve"> )</t>
    </r>
  </si>
  <si>
    <t>A37</t>
  </si>
  <si>
    <t>A15 - A22 - A29 - A35</t>
  </si>
  <si>
    <t>Infrazioni per sospensioni</t>
  </si>
  <si>
    <t>A9</t>
  </si>
  <si>
    <t>A11</t>
  </si>
  <si>
    <t>A12</t>
  </si>
  <si>
    <t>A13</t>
  </si>
  <si>
    <t>A14</t>
  </si>
  <si>
    <t>A15</t>
  </si>
  <si>
    <t>A16</t>
  </si>
  <si>
    <t>A18</t>
  </si>
  <si>
    <t>A19</t>
  </si>
  <si>
    <t>A20</t>
  </si>
  <si>
    <t>B7</t>
  </si>
  <si>
    <t>C7</t>
  </si>
  <si>
    <t>A25</t>
  </si>
  <si>
    <t>A26</t>
  </si>
  <si>
    <t>A27</t>
  </si>
  <si>
    <t>A31</t>
  </si>
  <si>
    <t>R7 - A14</t>
  </si>
  <si>
    <t>D7</t>
  </si>
  <si>
    <t>H7</t>
  </si>
  <si>
    <t>L7</t>
  </si>
  <si>
    <t>O7</t>
  </si>
  <si>
    <t>D8 - H8</t>
  </si>
  <si>
    <t>E8 - I8</t>
  </si>
  <si>
    <t>F8 - J8</t>
  </si>
  <si>
    <t>G8 - K8</t>
  </si>
  <si>
    <t>L8</t>
  </si>
  <si>
    <t>M8</t>
  </si>
  <si>
    <t>N8</t>
  </si>
  <si>
    <t>Infrazioni per licenziamenti</t>
  </si>
  <si>
    <t>A21</t>
  </si>
  <si>
    <t>BLI</t>
  </si>
  <si>
    <t>Dirigenti scolastici
e Presidi incaricati</t>
  </si>
  <si>
    <t>Docenti di ruolo</t>
  </si>
  <si>
    <t>Scuola dell'infanzia, primaria e personale educativo</t>
  </si>
  <si>
    <t>Scuola secondaria di I grado</t>
  </si>
  <si>
    <t>Scuola secondaria di II grado</t>
  </si>
  <si>
    <t>Insegnanti tecnico pratici</t>
  </si>
  <si>
    <t>Docenti a tempo determinato</t>
  </si>
  <si>
    <t>Collaboratori scolastici e
Operatori dei servizi agrari</t>
  </si>
  <si>
    <t>1) Funzionari con incarico triennale di DSGA dal 01/09/2024</t>
  </si>
  <si>
    <t>2) Assistente amministrativo, tecnico, nonché cuoco, infermiere e guardarobiere</t>
  </si>
  <si>
    <r>
      <t xml:space="preserve">Assistenti amministrativi e tecnici </t>
    </r>
    <r>
      <rPr>
        <b/>
        <i/>
        <vertAlign val="superscript"/>
        <sz val="8"/>
        <rFont val="Arial"/>
        <family val="2"/>
      </rPr>
      <t>2</t>
    </r>
    <r>
      <rPr>
        <i/>
        <vertAlign val="superscript"/>
        <sz val="8"/>
        <rFont val="Arial"/>
        <family val="2"/>
      </rPr>
      <t>)</t>
    </r>
  </si>
  <si>
    <r>
      <t xml:space="preserve">Funzionari ed Elevata qualificazione
EX DSGA </t>
    </r>
    <r>
      <rPr>
        <i/>
        <vertAlign val="superscript"/>
        <sz val="8"/>
        <rFont val="Arial"/>
        <family val="2"/>
      </rPr>
      <t>1)</t>
    </r>
  </si>
  <si>
    <t xml:space="preserve">Monitoraggio dei procedimenti disciplinari nei confronti del personale scolastico </t>
  </si>
  <si>
    <t>ISTRUZIONI PER LA COMPILAZIONE DELLE SCHEDE</t>
  </si>
  <si>
    <t>Si invita a seguire attentamente le istruzioni prima di iniziare la compilazione delle schede.</t>
  </si>
  <si>
    <t>Le celle delle schede sono programmate per cambiare automaticamente colore in funzione dei dati inseriti.</t>
  </si>
  <si>
    <r>
      <t>Si invita pertanto a non utilizzare i comandi “</t>
    </r>
    <r>
      <rPr>
        <b/>
        <i/>
        <sz val="12"/>
        <rFont val="Garamond"/>
        <family val="1"/>
      </rPr>
      <t>copia</t>
    </r>
    <r>
      <rPr>
        <sz val="12"/>
        <rFont val="Garamond"/>
        <family val="1"/>
      </rPr>
      <t>” e “</t>
    </r>
    <r>
      <rPr>
        <b/>
        <i/>
        <sz val="12"/>
        <rFont val="Garamond"/>
        <family val="1"/>
      </rPr>
      <t>incolla</t>
    </r>
    <r>
      <rPr>
        <sz val="12"/>
        <rFont val="Garamond"/>
        <family val="1"/>
      </rPr>
      <t>” per l’inserimento dei dati nelle schede.</t>
    </r>
  </si>
  <si>
    <r>
      <t xml:space="preserve">Se, ciò nonostante, si decidesse di utilizzare i suddetti comandi per l’inserimento dei dati nelle schede, si raccomanda di </t>
    </r>
    <r>
      <rPr>
        <u/>
        <sz val="12"/>
        <rFont val="Garamond"/>
        <family val="1"/>
      </rPr>
      <t>utilizzare solo ed esclusivamente il comando “</t>
    </r>
    <r>
      <rPr>
        <b/>
        <i/>
        <u/>
        <sz val="12"/>
        <rFont val="Garamond"/>
        <family val="1"/>
      </rPr>
      <t>incolla valori</t>
    </r>
    <r>
      <rPr>
        <u/>
        <sz val="12"/>
        <rFont val="Garamond"/>
        <family val="1"/>
      </rPr>
      <t>” a seguito dell’attivazione del comando “</t>
    </r>
    <r>
      <rPr>
        <b/>
        <i/>
        <u/>
        <sz val="12"/>
        <rFont val="Garamond"/>
        <family val="1"/>
      </rPr>
      <t>copia</t>
    </r>
    <r>
      <rPr>
        <u/>
        <sz val="12"/>
        <rFont val="Garamond"/>
        <family val="1"/>
      </rPr>
      <t>”</t>
    </r>
    <r>
      <rPr>
        <sz val="12"/>
        <rFont val="Garamond"/>
        <family val="1"/>
      </rPr>
      <t>, al fine di non alterare la funzionalità delle celle programmate per il cambio automatico del colore.</t>
    </r>
  </si>
  <si>
    <r>
      <t xml:space="preserve">Qualora il numero di procedimenti fosse pari a 0 (zero), l’ufficio rilevatore dovrà comunque compilare la scheda, limitandosi ad inserire il nome dell’ufficio, e trasmettere comunque il file Excel al competente ufficio aggregatore </t>
    </r>
    <r>
      <rPr>
        <u/>
        <sz val="12"/>
        <rFont val="Garamond"/>
        <family val="1"/>
      </rPr>
      <t>unitamente alla sempre necessaria nota accompagnatoria</t>
    </r>
    <r>
      <rPr>
        <sz val="12"/>
        <rFont val="Garamond"/>
        <family val="1"/>
      </rPr>
      <t>.</t>
    </r>
  </si>
  <si>
    <t>Definizione degli uffici</t>
  </si>
  <si>
    <r>
      <t>È definito “</t>
    </r>
    <r>
      <rPr>
        <i/>
        <sz val="12"/>
        <rFont val="Garamond"/>
        <family val="1"/>
      </rPr>
      <t>Ufficio rilevatore</t>
    </r>
    <r>
      <rPr>
        <sz val="12"/>
        <rFont val="Garamond"/>
        <family val="1"/>
      </rPr>
      <t xml:space="preserve">” qualsiasi ufficio partecipi alla rilevazione dei dati finalizzata al monitoraggio in corso. </t>
    </r>
  </si>
  <si>
    <r>
      <t>Ogni Istituzione</t>
    </r>
    <r>
      <rPr>
        <i/>
        <sz val="12"/>
        <rFont val="Garamond"/>
        <family val="1"/>
      </rPr>
      <t xml:space="preserve"> </t>
    </r>
    <r>
      <rPr>
        <sz val="12"/>
        <rFont val="Garamond"/>
        <family val="1"/>
      </rPr>
      <t>scolastica è da considerarsi “</t>
    </r>
    <r>
      <rPr>
        <i/>
        <sz val="12"/>
        <rFont val="Garamond"/>
        <family val="1"/>
      </rPr>
      <t>Ufficio rilevatore</t>
    </r>
    <r>
      <rPr>
        <sz val="12"/>
        <rFont val="Garamond"/>
        <family val="1"/>
      </rPr>
      <t>”.</t>
    </r>
  </si>
  <si>
    <r>
      <t>È definito “</t>
    </r>
    <r>
      <rPr>
        <i/>
        <sz val="12"/>
        <rFont val="Garamond"/>
        <family val="1"/>
      </rPr>
      <t>Ufficio aggregatore territoriale</t>
    </r>
    <r>
      <rPr>
        <sz val="12"/>
        <rFont val="Garamond"/>
        <family val="1"/>
      </rPr>
      <t>” l’Ambito territoriale provinciale.</t>
    </r>
  </si>
  <si>
    <r>
      <t>È definito “</t>
    </r>
    <r>
      <rPr>
        <i/>
        <sz val="12"/>
        <rFont val="Garamond"/>
        <family val="1"/>
      </rPr>
      <t>Ufficio aggregatore regionale</t>
    </r>
    <r>
      <rPr>
        <sz val="12"/>
        <rFont val="Garamond"/>
        <family val="1"/>
      </rPr>
      <t xml:space="preserve">” l’Ufficio scolastico regionale. In questa categoria si intendono compresi gli uffici competenti in materia di Istruzione della </t>
    </r>
    <r>
      <rPr>
        <i/>
        <sz val="12"/>
        <rFont val="Garamond"/>
        <family val="1"/>
      </rPr>
      <t>Regione Autonoma della Valle d’Aosta</t>
    </r>
    <r>
      <rPr>
        <sz val="12"/>
        <rFont val="Garamond"/>
        <family val="1"/>
      </rPr>
      <t xml:space="preserve">, della </t>
    </r>
    <r>
      <rPr>
        <i/>
        <sz val="12"/>
        <rFont val="Garamond"/>
        <family val="1"/>
      </rPr>
      <t>Provincia Autonoma di Bolzano</t>
    </r>
    <r>
      <rPr>
        <sz val="12"/>
        <rFont val="Garamond"/>
        <family val="1"/>
      </rPr>
      <t xml:space="preserve"> e </t>
    </r>
    <r>
      <rPr>
        <i/>
        <sz val="12"/>
        <rFont val="Garamond"/>
        <family val="1"/>
      </rPr>
      <t>della Provincia Autonoma di Trento</t>
    </r>
    <r>
      <rPr>
        <sz val="12"/>
        <rFont val="Garamond"/>
        <family val="1"/>
      </rPr>
      <t>.</t>
    </r>
  </si>
  <si>
    <r>
      <t>È definito “</t>
    </r>
    <r>
      <rPr>
        <i/>
        <sz val="12"/>
        <rFont val="Garamond"/>
        <family val="1"/>
      </rPr>
      <t>Ufficio aggregatore nazionale</t>
    </r>
    <r>
      <rPr>
        <sz val="12"/>
        <rFont val="Garamond"/>
        <family val="1"/>
      </rPr>
      <t xml:space="preserve">” il </t>
    </r>
    <r>
      <rPr>
        <i/>
        <sz val="12"/>
        <rFont val="Garamond"/>
        <family val="1"/>
      </rPr>
      <t>Dipartimento per il sistema educativo di istruzione e formazione</t>
    </r>
    <r>
      <rPr>
        <sz val="12"/>
        <rFont val="Garamond"/>
        <family val="1"/>
      </rPr>
      <t xml:space="preserve">.  </t>
    </r>
  </si>
  <si>
    <t>Descrizione del file e delle schede</t>
  </si>
  <si>
    <t>È compito dei singoli uffici aggregatori regionali definire la nomenclatura dei file destinati agli uffici aggregatori territoriali.</t>
  </si>
  <si>
    <t>È compito dei singoli uffici aggregatori territoriali definire la nomenclatura dei file destinati agli uffici rilevatori.</t>
  </si>
  <si>
    <t>Tutti gli uffici invieranno il file agli indirizzi di posta elettronica forniti loro dai competenti uffici aggregatori.</t>
  </si>
  <si>
    <r>
      <t>Al fine di garantire le testate funzionalità di verifica attivate nelle singole schede, si invita a non alterare la struttura del file né rimuovendo la password né in altro modo</t>
    </r>
    <r>
      <rPr>
        <sz val="12"/>
        <rFont val="Garamond"/>
        <family val="1"/>
      </rPr>
      <t>.</t>
    </r>
  </si>
  <si>
    <t>Compilazione delle schede</t>
  </si>
  <si>
    <r>
      <t>Si invita a compilare prima la scheda “</t>
    </r>
    <r>
      <rPr>
        <i/>
        <u/>
        <sz val="12"/>
        <rFont val="Garamond"/>
        <family val="1"/>
      </rPr>
      <t>Procedimenti rilevati</t>
    </r>
    <r>
      <rPr>
        <u/>
        <sz val="12"/>
        <rFont val="Garamond"/>
        <family val="1"/>
      </rPr>
      <t>”, poi le altre.</t>
    </r>
  </si>
  <si>
    <t>Come prima operazione, si raccomanda di digitare nell’apposito spazio la denominazione dell’ufficio rilevatore/aggregatore, anche se non sono rilevabili procedimenti disciplinari di propria competenza.</t>
  </si>
  <si>
    <r>
      <t>Vanno compilate solo le celle di colore celeste</t>
    </r>
    <r>
      <rPr>
        <sz val="12"/>
        <rFont val="Garamond"/>
        <family val="1"/>
      </rPr>
      <t>, poiché le altre, ad esclusione di quelle colorate in arancione, possono contenere formule e sono protette da password.</t>
    </r>
  </si>
  <si>
    <t>Pertanto, tutti gli uffici rilevatori/aggregatori sono invitati a trasmettere il file Excel debitamente compilato, anche nel caso in cui non ci fossero procedimenti da rilevare.</t>
  </si>
  <si>
    <t>Non è necessario popolare le celle vuote con il valore 0 (zero).</t>
  </si>
  <si>
    <t>Le celle di questa scheda si presentano inizialmente di colore arancione.</t>
  </si>
  <si>
    <r>
      <t xml:space="preserve">Le colonne da </t>
    </r>
    <r>
      <rPr>
        <b/>
        <i/>
        <sz val="12"/>
        <rFont val="Garamond"/>
        <family val="1"/>
      </rPr>
      <t>B</t>
    </r>
    <r>
      <rPr>
        <sz val="12"/>
        <rFont val="Garamond"/>
        <family val="1"/>
      </rPr>
      <t xml:space="preserve"> a </t>
    </r>
    <r>
      <rPr>
        <b/>
        <i/>
        <sz val="12"/>
        <rFont val="Garamond"/>
        <family val="1"/>
      </rPr>
      <t>F</t>
    </r>
    <r>
      <rPr>
        <sz val="12"/>
        <rFont val="Garamond"/>
        <family val="1"/>
      </rPr>
      <t>, costituite da celle di colore arancione cambieranno il colore in celeste solo dopo aver digitato il nome dell’Ufficio rilevatore nell’apposito spazio: esse sono relative ai procedimenti disciplinari trattati nell’anno scolastico soggetto al monitoraggio in corso, anche se avviati antecedentemente e quando pure non conclusi al termine del periodo di rilevamento (31 agosto).</t>
    </r>
  </si>
  <si>
    <r>
      <t xml:space="preserve">Le colonne da </t>
    </r>
    <r>
      <rPr>
        <b/>
        <i/>
        <sz val="12"/>
        <rFont val="Garamond"/>
        <family val="1"/>
      </rPr>
      <t>H</t>
    </r>
    <r>
      <rPr>
        <sz val="12"/>
        <rFont val="Garamond"/>
        <family val="1"/>
      </rPr>
      <t xml:space="preserve"> a </t>
    </r>
    <r>
      <rPr>
        <b/>
        <i/>
        <sz val="12"/>
        <rFont val="Garamond"/>
        <family val="1"/>
      </rPr>
      <t>L</t>
    </r>
    <r>
      <rPr>
        <sz val="12"/>
        <rFont val="Garamond"/>
        <family val="1"/>
      </rPr>
      <t xml:space="preserve">, le cui celle sono inizialmente di colore arancione ma predisposte a cambiare il colore in celeste qualora vengano inseriti dati nelle corrispondenti voci della colonna </t>
    </r>
    <r>
      <rPr>
        <b/>
        <i/>
        <sz val="12"/>
        <rFont val="Garamond"/>
        <family val="1"/>
      </rPr>
      <t>E</t>
    </r>
    <r>
      <rPr>
        <sz val="12"/>
        <rFont val="Garamond"/>
        <family val="1"/>
      </rPr>
      <t>, descrivono il contenuto del provvedimento definitivo adottato.</t>
    </r>
  </si>
  <si>
    <t>I dati vanno inseriti distinguendo la tipologia di personale all’interno delle rispettive categorie, così come risultante dalla classificazione adottata dal vigente C.C.N.L.</t>
  </si>
  <si>
    <t>In particolare, oltre a dirigenti scolastici e presidi incaricati, il personale docente di ruolo e a tempo determinato è così differenziato:</t>
  </si>
  <si>
    <r>
      <t>·</t>
    </r>
    <r>
      <rPr>
        <sz val="7"/>
        <rFont val="Times New Roman"/>
        <family val="1"/>
      </rPr>
      <t xml:space="preserve">         </t>
    </r>
    <r>
      <rPr>
        <sz val="12"/>
        <rFont val="Garamond"/>
        <family val="1"/>
      </rPr>
      <t>scuola dell'infanzia, primaria e personale educativo;</t>
    </r>
  </si>
  <si>
    <r>
      <t>·</t>
    </r>
    <r>
      <rPr>
        <sz val="7"/>
        <rFont val="Times New Roman"/>
        <family val="1"/>
      </rPr>
      <t xml:space="preserve">         </t>
    </r>
    <r>
      <rPr>
        <sz val="12"/>
        <rFont val="Garamond"/>
        <family val="1"/>
      </rPr>
      <t>scuola secondaria di I grado;</t>
    </r>
  </si>
  <si>
    <r>
      <t>·</t>
    </r>
    <r>
      <rPr>
        <sz val="7"/>
        <rFont val="Times New Roman"/>
        <family val="1"/>
      </rPr>
      <t xml:space="preserve">         </t>
    </r>
    <r>
      <rPr>
        <sz val="12"/>
        <rFont val="Garamond"/>
        <family val="1"/>
      </rPr>
      <t>scuola secondaria di II grado;</t>
    </r>
  </si>
  <si>
    <r>
      <t>·</t>
    </r>
    <r>
      <rPr>
        <sz val="7"/>
        <rFont val="Times New Roman"/>
        <family val="1"/>
      </rPr>
      <t xml:space="preserve">         </t>
    </r>
    <r>
      <rPr>
        <sz val="12"/>
        <rFont val="Garamond"/>
        <family val="1"/>
      </rPr>
      <t>insegnanti tecnico pratici</t>
    </r>
  </si>
  <si>
    <t>Il personale A.T.A. di ruolo e a tempo determinato è così di fatto differenziato:</t>
  </si>
  <si>
    <r>
      <t>·</t>
    </r>
    <r>
      <rPr>
        <sz val="7"/>
        <rFont val="Times New Roman"/>
        <family val="1"/>
      </rPr>
      <t xml:space="preserve">         </t>
    </r>
    <r>
      <rPr>
        <sz val="12"/>
        <rFont val="Garamond"/>
        <family val="1"/>
      </rPr>
      <t xml:space="preserve">dal </t>
    </r>
    <r>
      <rPr>
        <b/>
        <sz val="12"/>
        <rFont val="Garamond"/>
        <family val="1"/>
      </rPr>
      <t>01/09/2024</t>
    </r>
    <r>
      <rPr>
        <sz val="12"/>
        <rFont val="Garamond"/>
        <family val="1"/>
      </rPr>
      <t xml:space="preserve"> Funzionari con incarico triennale di DSGA;</t>
    </r>
  </si>
  <si>
    <r>
      <t>·</t>
    </r>
    <r>
      <rPr>
        <sz val="7"/>
        <rFont val="Times New Roman"/>
        <family val="1"/>
      </rPr>
      <t xml:space="preserve">         </t>
    </r>
    <r>
      <rPr>
        <sz val="12"/>
        <rFont val="Garamond"/>
        <family val="1"/>
      </rPr>
      <t>Assistente amministrativo, tecnico, nonché cuoco, infermiere e guardarobiere;</t>
    </r>
  </si>
  <si>
    <r>
      <t>·</t>
    </r>
    <r>
      <rPr>
        <sz val="7"/>
        <rFont val="Times New Roman"/>
        <family val="1"/>
      </rPr>
      <t xml:space="preserve">         </t>
    </r>
    <r>
      <rPr>
        <sz val="12"/>
        <rFont val="Garamond"/>
        <family val="1"/>
      </rPr>
      <t>Collaboratore scolastico e operatori dei servizi agrari;</t>
    </r>
  </si>
  <si>
    <t>Nella scheda sono attive celle con lo scopo di monitorare la congruità dei dati inseriti durante la compilazione della stessa.</t>
  </si>
  <si>
    <t>In ogni caso, i valori o le indicazioni contenute nelle celle di monitoraggio non costituiscono impedimento alcuno ai fini della trasmissione del file Excel, purché la scheda contenga almeno il nome dell’ufficio rilevatore.</t>
  </si>
  <si>
    <t>Nel dettaglio:</t>
  </si>
  <si>
    <r>
      <t>1.</t>
    </r>
    <r>
      <rPr>
        <sz val="7"/>
        <rFont val="Times New Roman"/>
        <family val="1"/>
      </rPr>
      <t xml:space="preserve">       </t>
    </r>
    <r>
      <rPr>
        <sz val="12"/>
        <rFont val="Garamond"/>
        <family val="1"/>
      </rPr>
      <t xml:space="preserve">Nelle celle della colonna </t>
    </r>
    <r>
      <rPr>
        <b/>
        <i/>
        <sz val="12"/>
        <rFont val="Garamond"/>
        <family val="1"/>
      </rPr>
      <t>N</t>
    </r>
    <r>
      <rPr>
        <sz val="12"/>
        <rFont val="Garamond"/>
        <family val="1"/>
      </rPr>
      <t xml:space="preserve"> è indicata la “Differenza tra Procedimenti attivati e Procedimenti conclusi”.</t>
    </r>
  </si>
  <si>
    <t>Se il valore contenuto nelle celle di questa colonna è diverso da “0” (Zero), è necessario descrivere la motivazione dello scostamento nella nota accompagnatoria.</t>
  </si>
  <si>
    <r>
      <t>2.</t>
    </r>
    <r>
      <rPr>
        <sz val="7"/>
        <rFont val="Times New Roman"/>
        <family val="1"/>
      </rPr>
      <t xml:space="preserve">       </t>
    </r>
    <r>
      <rPr>
        <sz val="12"/>
        <rFont val="Garamond"/>
        <family val="1"/>
      </rPr>
      <t xml:space="preserve">Le celle delle colonne </t>
    </r>
    <r>
      <rPr>
        <b/>
        <i/>
        <sz val="12"/>
        <rFont val="Garamond"/>
        <family val="1"/>
      </rPr>
      <t>O</t>
    </r>
    <r>
      <rPr>
        <sz val="12"/>
        <rFont val="Garamond"/>
        <family val="1"/>
      </rPr>
      <t xml:space="preserve">, </t>
    </r>
    <r>
      <rPr>
        <b/>
        <i/>
        <sz val="12"/>
        <rFont val="Garamond"/>
        <family val="1"/>
      </rPr>
      <t>P</t>
    </r>
    <r>
      <rPr>
        <sz val="12"/>
        <rFont val="Garamond"/>
        <family val="1"/>
      </rPr>
      <t xml:space="preserve"> e </t>
    </r>
    <r>
      <rPr>
        <b/>
        <i/>
        <sz val="12"/>
        <rFont val="Garamond"/>
        <family val="1"/>
      </rPr>
      <t>Q</t>
    </r>
    <r>
      <rPr>
        <sz val="12"/>
        <rFont val="Garamond"/>
        <family val="1"/>
      </rPr>
      <t xml:space="preserve"> mostrano il riepilogo dei dati, come da intestazioni delle colonne stesse. Il valore delle celle della colonna P non può in nessun caso essere diverso dal valore delle corrispondenti celle della colonna Q. L’eventuale difformità di valori sarà evidenziata dal cambio di colore in rosso delle celle interessate e conseguente segnalazione di incongruenza nel riquadro “AVVISI”. </t>
    </r>
  </si>
  <si>
    <r>
      <t>3.</t>
    </r>
    <r>
      <rPr>
        <sz val="7"/>
        <rFont val="Times New Roman"/>
        <family val="1"/>
      </rPr>
      <t xml:space="preserve">       </t>
    </r>
    <r>
      <rPr>
        <sz val="12"/>
        <rFont val="Garamond"/>
        <family val="1"/>
      </rPr>
      <t xml:space="preserve">Le celle della colonna </t>
    </r>
    <r>
      <rPr>
        <b/>
        <i/>
        <sz val="12"/>
        <rFont val="Garamond"/>
        <family val="1"/>
      </rPr>
      <t>R</t>
    </r>
    <r>
      <rPr>
        <sz val="12"/>
        <rFont val="Garamond"/>
        <family val="1"/>
      </rPr>
      <t xml:space="preserve"> mostrano lo stato di allineamento dei dati tra il “Numero dei procedimenti conclusi” e il numero dei “Provvedimenti adottati”.</t>
    </r>
  </si>
  <si>
    <r>
      <t>Qualora le celle di questa colonna vengano popolate da valori numerici sarà necessario rivedere i dati inseriti nelle celle della colonna “</t>
    </r>
    <r>
      <rPr>
        <i/>
        <sz val="12"/>
        <rFont val="Garamond"/>
        <family val="1"/>
      </rPr>
      <t>Procedimenti conclusi</t>
    </r>
    <r>
      <rPr>
        <sz val="12"/>
        <rFont val="Garamond"/>
        <family val="1"/>
      </rPr>
      <t>” (quadro “</t>
    </r>
    <r>
      <rPr>
        <i/>
        <sz val="12"/>
        <rFont val="Garamond"/>
        <family val="1"/>
      </rPr>
      <t>Procedimenti disciplinari</t>
    </r>
    <r>
      <rPr>
        <sz val="12"/>
        <rFont val="Garamond"/>
        <family val="1"/>
      </rPr>
      <t>”) e i dati inseriti nelle celle di tutte le colonne del quadro “</t>
    </r>
    <r>
      <rPr>
        <i/>
        <sz val="12"/>
        <rFont val="Garamond"/>
        <family val="1"/>
      </rPr>
      <t>Provvedimenti adottati</t>
    </r>
    <r>
      <rPr>
        <sz val="12"/>
        <rFont val="Garamond"/>
        <family val="1"/>
      </rPr>
      <t>”.</t>
    </r>
  </si>
  <si>
    <r>
      <t>Le indicazioni riportate nel riquadro “Stato compilazione scheda - Procedimenti</t>
    </r>
    <r>
      <rPr>
        <i/>
        <sz val="12"/>
        <rFont val="Garamond"/>
        <family val="1"/>
      </rPr>
      <t xml:space="preserve"> </t>
    </r>
    <r>
      <rPr>
        <sz val="12"/>
        <rFont val="Garamond"/>
        <family val="1"/>
      </rPr>
      <t xml:space="preserve">rilevati”, meglio specificate nei seguenti punti a), b), e c), </t>
    </r>
    <r>
      <rPr>
        <u/>
        <sz val="12"/>
        <rFont val="Garamond"/>
        <family val="1"/>
      </rPr>
      <t>ad esclusione del solo punto “a)”</t>
    </r>
    <r>
      <rPr>
        <sz val="12"/>
        <rFont val="Garamond"/>
        <family val="1"/>
      </rPr>
      <t>, non sono vincolanti ai fini della trasmissione del file Excel.</t>
    </r>
  </si>
  <si>
    <r>
      <t>a)</t>
    </r>
    <r>
      <rPr>
        <sz val="7"/>
        <rFont val="Times New Roman"/>
        <family val="1"/>
      </rPr>
      <t xml:space="preserve">       </t>
    </r>
    <r>
      <rPr>
        <sz val="12"/>
        <rFont val="Garamond"/>
        <family val="1"/>
      </rPr>
      <t xml:space="preserve">“Scheda non compilata - Ufficio rilevatore non indicato”: questa informazione denota che nella scheda non è inserito alcun dato e segnala l’assenza del nome dell’ufficio rilevatore. In tal caso </t>
    </r>
    <r>
      <rPr>
        <u/>
        <sz val="12"/>
        <rFont val="Garamond"/>
        <family val="1"/>
      </rPr>
      <t>il file Excel non può essere trasmesso al competente Ufficio aggregatore</t>
    </r>
    <r>
      <rPr>
        <sz val="12"/>
        <rFont val="Garamond"/>
        <family val="1"/>
      </rPr>
      <t>.</t>
    </r>
  </si>
  <si>
    <r>
      <t>b)</t>
    </r>
    <r>
      <rPr>
        <sz val="7"/>
        <rFont val="Times New Roman"/>
        <family val="1"/>
      </rPr>
      <t xml:space="preserve">      </t>
    </r>
    <r>
      <rPr>
        <sz val="12"/>
        <rFont val="Garamond"/>
        <family val="1"/>
      </rPr>
      <t>“Scheda non compilata - Nessun procedimento disciplinare da rilevare”: questa informazione indica che l’ufficio rilevatore ha compilato soltanto il campo “Ufficio rilevatore” non avendo riscontrato alcun procedimento disciplinare di propria competenza.</t>
    </r>
  </si>
  <si>
    <r>
      <t>c)</t>
    </r>
    <r>
      <rPr>
        <sz val="7"/>
        <rFont val="Times New Roman"/>
        <family val="1"/>
      </rPr>
      <t xml:space="preserve">       </t>
    </r>
    <r>
      <rPr>
        <sz val="12"/>
        <rFont val="Garamond"/>
        <family val="1"/>
      </rPr>
      <t>“Valori congrui”: questa informazione indica che i dati presenti nella scheda non presentano incongruenze.</t>
    </r>
  </si>
  <si>
    <t>Il riquadro “AVVISI” mostra la presenza o meno di scostamenti, da giustificare nella nota accompagnatoria, o incongruenze, con relativo invito all’ufficio di rivedere l’esattezza dei dati inseriti.</t>
  </si>
  <si>
    <t>Questa scheda presenta una riga, denominata “Totale da dettagliare”.</t>
  </si>
  <si>
    <t>Qualora venissero digitati valori nelle celle di colore arancione, anche se il contenuto delle celle R5 e R14 dovesse coincidere, le celle R15 ed R16 assumerebbero colore rosso segnalando così la presenza di un’anomalia nella compilazione della scheda.</t>
  </si>
  <si>
    <t>Nel caso in cui, invece, una colonna di color celeste non conterrà dati, comparirà, in fondo alla colonna stessa, la dicitura in rosso “Dati errati”, a significare anche in questo caso un’anomalia nella compilazione della scheda.</t>
  </si>
  <si>
    <t>Questa scheda è relativa alle infrazioni per cui è stata inflitta la sanzione espulsiva del licenziamento.</t>
  </si>
  <si>
    <r>
      <t>Oltre alle raccomandazioni relative alla distinzione delle tipologie di personale e alla tipologia di infrazione, per le infrazioni “</t>
    </r>
    <r>
      <rPr>
        <i/>
        <sz val="12"/>
        <rFont val="Garamond"/>
        <family val="1"/>
      </rPr>
      <t>connesse a reati</t>
    </r>
    <r>
      <rPr>
        <sz val="12"/>
        <rFont val="Garamond"/>
        <family val="1"/>
      </rPr>
      <t>” si devono precisare le relative fattispecie di reato.</t>
    </r>
  </si>
  <si>
    <t>Anche in questa scheda è presente la riga “Totale da dettagliare”.</t>
  </si>
  <si>
    <t>Qualora venissero digitati valori nelle celle di colore arancione, anche se il contenuto delle celle R5 e R20 dovesse coincidere, le celle R21 ed R22 assumerebbero colore rosso segnalando così la presenza di un’anomalia nella compilazione della scheda.</t>
  </si>
  <si>
    <t>Questa scheda non è da compilare.</t>
  </si>
  <si>
    <t>Essa contiene un elenco parziale degli uffici rilevatori/aggregatori dal quale è possibile copiare il nome da attribuire al file in formato Excel prima della trasmissione.</t>
  </si>
  <si>
    <r>
      <t>Il file in formato Excel, denominato “</t>
    </r>
    <r>
      <rPr>
        <i/>
        <sz val="12"/>
        <rFont val="Garamond"/>
        <family val="1"/>
      </rPr>
      <t>Schede - Monit. Proc. Disc. a.s. 2025-2026</t>
    </r>
    <r>
      <rPr>
        <sz val="12"/>
        <rFont val="Garamond"/>
        <family val="1"/>
      </rPr>
      <t>”, si compone di cinque schede evidenziate da linguette di diverso colore.</t>
    </r>
  </si>
  <si>
    <r>
      <t xml:space="preserve">La seconda scheda, denominata </t>
    </r>
    <r>
      <rPr>
        <i/>
        <sz val="12"/>
        <rFont val="Garamond"/>
        <family val="1"/>
      </rPr>
      <t>“Procedimenti rilevati”</t>
    </r>
    <r>
      <rPr>
        <sz val="12"/>
        <rFont val="Garamond"/>
        <family val="1"/>
      </rPr>
      <t xml:space="preserve">, riguarda i dati riepilogativi dei procedimenti disciplinari, mentre la terza e la quarta scheda, denominate, rispettivamente, </t>
    </r>
    <r>
      <rPr>
        <i/>
        <sz val="12"/>
        <rFont val="Garamond"/>
        <family val="1"/>
      </rPr>
      <t>“Infrazioni per sospensioni”</t>
    </r>
    <r>
      <rPr>
        <sz val="12"/>
        <rFont val="Garamond"/>
        <family val="1"/>
      </rPr>
      <t xml:space="preserve"> e </t>
    </r>
    <r>
      <rPr>
        <i/>
        <sz val="12"/>
        <rFont val="Garamond"/>
        <family val="1"/>
      </rPr>
      <t>“Infrazioni per licenziamenti”</t>
    </r>
    <r>
      <rPr>
        <sz val="12"/>
        <rFont val="Garamond"/>
        <family val="1"/>
      </rPr>
      <t>, definiscono specificamente le tipologie di infrazioni per le quali sono state comminate le sanzioni della sospensione dal servizio/insegnamento (scheda 3) e del licenziamento (scheda 4).</t>
    </r>
  </si>
  <si>
    <r>
      <t xml:space="preserve">La quinta scheda, denominata “Uffici”, contiene semplicemente un elenco parziale degli uffici rilevatori/aggregatori; </t>
    </r>
    <r>
      <rPr>
        <u/>
        <sz val="12"/>
        <rFont val="Garamond"/>
        <family val="1"/>
      </rPr>
      <t>accanto ad ognuno è riportato il “nome file” che l’ufficio aggregatore regionale utilizzerà per rinominare il file in formato Excel prima dell’invio all’ufficio aggregatore nazionale, preposto alla raccolta e alla elaborazione dei dati</t>
    </r>
    <r>
      <rPr>
        <i/>
        <u/>
        <sz val="12"/>
        <rFont val="Garamond"/>
        <family val="1"/>
      </rPr>
      <t>.</t>
    </r>
  </si>
  <si>
    <r>
      <t xml:space="preserve">Altresì, le </t>
    </r>
    <r>
      <rPr>
        <u/>
        <sz val="12"/>
        <rFont val="Garamond"/>
        <family val="1"/>
      </rPr>
      <t>Istituzioni scolastiche</t>
    </r>
    <r>
      <rPr>
        <sz val="12"/>
        <rFont val="Garamond"/>
        <family val="1"/>
      </rPr>
      <t xml:space="preserve"> sono invitate a trasmettere il file Excel </t>
    </r>
    <r>
      <rPr>
        <u/>
        <sz val="12"/>
        <rFont val="Garamond"/>
        <family val="1"/>
      </rPr>
      <t>esclusivamente all’ufficio rilevatore/aggregatore territoriale preposto alla raccolta dei dati</t>
    </r>
    <r>
      <rPr>
        <sz val="12"/>
        <rFont val="Garamond"/>
        <family val="1"/>
      </rPr>
      <t xml:space="preserve"> e </t>
    </r>
    <r>
      <rPr>
        <b/>
        <sz val="12"/>
        <rFont val="Garamond"/>
        <family val="1"/>
      </rPr>
      <t>non all’indirizzo</t>
    </r>
    <r>
      <rPr>
        <sz val="12"/>
        <rFont val="Garamond"/>
        <family val="1"/>
      </rPr>
      <t xml:space="preserve"> </t>
    </r>
    <r>
      <rPr>
        <i/>
        <u/>
        <sz val="12"/>
        <color rgb="FF0000FF"/>
        <rFont val="Garamond"/>
        <family val="1"/>
      </rPr>
      <t>dgper.procedimentidisciplinari@istruzione.it</t>
    </r>
    <r>
      <rPr>
        <sz val="12"/>
        <rFont val="Garamond"/>
        <family val="1"/>
      </rPr>
      <t>.</t>
    </r>
  </si>
  <si>
    <r>
      <t xml:space="preserve">SECONDA SCHEDA – </t>
    </r>
    <r>
      <rPr>
        <sz val="12"/>
        <rFont val="Garamond"/>
        <family val="1"/>
      </rPr>
      <t>“</t>
    </r>
    <r>
      <rPr>
        <i/>
        <sz val="12"/>
        <rFont val="Garamond"/>
        <family val="1"/>
      </rPr>
      <t>Procedimenti rilevati</t>
    </r>
    <r>
      <rPr>
        <sz val="12"/>
        <rFont val="Garamond"/>
        <family val="1"/>
      </rPr>
      <t>”</t>
    </r>
  </si>
  <si>
    <r>
      <t xml:space="preserve">TERZA SCHEDA – </t>
    </r>
    <r>
      <rPr>
        <sz val="12"/>
        <rFont val="Garamond"/>
        <family val="1"/>
      </rPr>
      <t>“</t>
    </r>
    <r>
      <rPr>
        <i/>
        <sz val="12"/>
        <rFont val="Garamond"/>
        <family val="1"/>
      </rPr>
      <t>Infrazioni per sospensioni</t>
    </r>
    <r>
      <rPr>
        <sz val="12"/>
        <rFont val="Garamond"/>
        <family val="1"/>
      </rPr>
      <t>”</t>
    </r>
  </si>
  <si>
    <t>Questa scheda è relativa alle infrazioni per cui è stata inflitta la sanzione della sospensione dal servizio o dall’insegnamento. I dati richiesti, anche in questo caso, devono essere inseriti tenendo conto delle distinzioni delle tipologie di personale sopra descritte (v. scheda 2) nonché della tipologia di infrazione.</t>
  </si>
  <si>
    <t>Le celle di questa scheda si presentano inizialmente di colore arancione. Esse cambieranno colore in celeste in funzione dei dati inseriti nella scheda 2.</t>
  </si>
  <si>
    <t>Il contenuto delle celle di questa riga, automaticamente riportato dalla scheda 2, fornisce indicazioni sul numero delle infrazioni da dettagliare per ogni colonna. Non individua quindi la tipologia di infrazione, ma indica a quale tipologia di personale l’infrazione è stata addebitata nella scheda 2.</t>
  </si>
  <si>
    <r>
      <t xml:space="preserve">QUARTA SCHEDA – </t>
    </r>
    <r>
      <rPr>
        <sz val="12"/>
        <rFont val="Garamond"/>
        <family val="1"/>
      </rPr>
      <t>“</t>
    </r>
    <r>
      <rPr>
        <i/>
        <sz val="12"/>
        <rFont val="Garamond"/>
        <family val="1"/>
      </rPr>
      <t>Infrazioni per licenziamenti</t>
    </r>
    <r>
      <rPr>
        <sz val="12"/>
        <rFont val="Garamond"/>
        <family val="1"/>
      </rPr>
      <t>”</t>
    </r>
  </si>
  <si>
    <t>Le celle di questa scheda si presentano inizialmente di colore arancione. Esse cambieranno il colore in celeste in funzione dei dati inseriti nella scheda 2.</t>
  </si>
  <si>
    <t>Il contenuto delle celle di questa riga, automaticamente riportato dalla scheda 2, fornisce indicazioni sul numero delle infrazioni da dettagliare per ogni colonna. Non individua certamente la tipologia di infrazione ma indica a quale tipologia di personale l’infrazione è stata addebitata nella scheda 2.</t>
  </si>
  <si>
    <r>
      <t xml:space="preserve">QUINTA SCHEDA – </t>
    </r>
    <r>
      <rPr>
        <sz val="12"/>
        <rFont val="Garamond"/>
        <family val="1"/>
      </rPr>
      <t>“</t>
    </r>
    <r>
      <rPr>
        <i/>
        <sz val="12"/>
        <rFont val="Garamond"/>
        <family val="1"/>
      </rPr>
      <t>Uffici</t>
    </r>
    <r>
      <rPr>
        <sz val="12"/>
        <rFont val="Garamond"/>
        <family val="1"/>
      </rPr>
      <t>”</t>
    </r>
  </si>
  <si>
    <r>
      <t xml:space="preserve">La prima scheda, denominata </t>
    </r>
    <r>
      <rPr>
        <i/>
        <sz val="12"/>
        <rFont val="Garamond"/>
        <family val="1"/>
      </rPr>
      <t>“Istruzioni”</t>
    </r>
    <r>
      <rPr>
        <sz val="12"/>
        <rFont val="Garamond"/>
        <family val="1"/>
      </rPr>
      <t>, contiene la replica tal quale del file "ISTRUZIONI compilazione schede Monit. Proc. Disc. a.s. 2025-2026.pdf".</t>
    </r>
  </si>
  <si>
    <r>
      <t xml:space="preserve">Sono competenti alla trasmissione dei file, esclusivamente in formato Excel, all’Ufficio aggregatore nazionale all’indirizzo </t>
    </r>
    <r>
      <rPr>
        <i/>
        <sz val="12"/>
        <color rgb="FF0000FF"/>
        <rFont val="Garamond"/>
        <family val="1"/>
      </rPr>
      <t>dgper.procedimentidisciplinari@istruzione.it</t>
    </r>
    <r>
      <rPr>
        <sz val="12"/>
        <rFont val="Garamond"/>
        <family val="1"/>
      </rPr>
      <t>, unitamente alla nota accompagnatoria, soltanto gli Uffici aggregatori regionali. Si raccomanda a questi ultimi uffici di non utilizzare file Excel appartenenti a rilevazioni svolte nei precedenti anni poiché verranno restituiti con rilievo.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</si>
</sst>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8" x14ac:knownFonts="1">
    <font>
      <sz val="10"/>
      <name val="Arial"/>
    </font>
    <font>
      <sz val="10"/>
      <name val="Arial"/>
      <family val="2"/>
    </font>
    <font>
      <b/>
      <sz val="12"/>
      <name val="Arial"/>
      <family val="2"/>
    </font>
    <font>
      <sz val="11"/>
      <name val="Arial"/>
      <family val="2"/>
    </font>
    <font>
      <b/>
      <sz val="11"/>
      <name val="Arial"/>
      <family val="2"/>
    </font>
    <font>
      <i/>
      <sz val="11"/>
      <name val="Arial"/>
      <family val="2"/>
    </font>
    <font>
      <i/>
      <sz val="10"/>
      <name val="Arial"/>
      <family val="2"/>
    </font>
    <font>
      <b/>
      <sz val="10"/>
      <name val="Arial"/>
      <family val="2"/>
    </font>
    <font>
      <b/>
      <i/>
      <sz val="12"/>
      <name val="Arial"/>
      <family val="2"/>
    </font>
    <font>
      <sz val="10"/>
      <name val="Arial"/>
      <family val="2"/>
    </font>
    <font>
      <b/>
      <sz val="11"/>
      <color indexed="17"/>
      <name val="Arial"/>
      <family val="2"/>
    </font>
    <font>
      <b/>
      <i/>
      <sz val="11"/>
      <color indexed="12"/>
      <name val="Arial"/>
      <family val="2"/>
    </font>
    <font>
      <sz val="8"/>
      <name val="Arial"/>
      <family val="2"/>
    </font>
    <font>
      <b/>
      <i/>
      <sz val="13"/>
      <name val="Arial"/>
      <family val="2"/>
    </font>
    <font>
      <b/>
      <i/>
      <sz val="10"/>
      <color indexed="10"/>
      <name val="Arial"/>
      <family val="2"/>
    </font>
    <font>
      <b/>
      <i/>
      <sz val="13"/>
      <color indexed="10"/>
      <name val="Arial"/>
      <family val="2"/>
    </font>
    <font>
      <b/>
      <i/>
      <sz val="10"/>
      <name val="Arial"/>
      <family val="2"/>
    </font>
    <font>
      <sz val="9"/>
      <name val="Arial"/>
      <family val="2"/>
    </font>
    <font>
      <i/>
      <sz val="9"/>
      <name val="Arial"/>
      <family val="2"/>
    </font>
    <font>
      <b/>
      <sz val="8"/>
      <name val="Arial"/>
      <family val="2"/>
    </font>
    <font>
      <i/>
      <sz val="8"/>
      <name val="Arial"/>
      <family val="2"/>
    </font>
    <font>
      <b/>
      <i/>
      <sz val="9"/>
      <name val="Arial"/>
      <family val="2"/>
    </font>
    <font>
      <sz val="8.5"/>
      <name val="Arial"/>
      <family val="2"/>
    </font>
    <font>
      <b/>
      <sz val="9"/>
      <name val="Arial"/>
      <family val="2"/>
    </font>
    <font>
      <b/>
      <sz val="10"/>
      <color rgb="FFFF0000"/>
      <name val="Arial"/>
      <family val="2"/>
    </font>
    <font>
      <sz val="8"/>
      <color rgb="FFFF0000"/>
      <name val="Arial"/>
      <family val="2"/>
    </font>
    <font>
      <sz val="11"/>
      <color rgb="FF0000FF"/>
      <name val="Arial"/>
      <family val="2"/>
    </font>
    <font>
      <sz val="11"/>
      <color rgb="FF006600"/>
      <name val="Arial"/>
      <family val="2"/>
    </font>
    <font>
      <b/>
      <i/>
      <sz val="10"/>
      <color rgb="FF0000FF"/>
      <name val="Arial"/>
      <family val="2"/>
    </font>
    <font>
      <b/>
      <i/>
      <sz val="10"/>
      <color rgb="FF006600"/>
      <name val="Arial"/>
      <family val="2"/>
    </font>
    <font>
      <b/>
      <i/>
      <sz val="8"/>
      <color rgb="FFFF0000"/>
      <name val="Arial"/>
      <family val="2"/>
    </font>
    <font>
      <b/>
      <sz val="11"/>
      <color rgb="FF0000FF"/>
      <name val="Arial"/>
      <family val="2"/>
    </font>
    <font>
      <b/>
      <sz val="11"/>
      <color rgb="FF006600"/>
      <name val="Arial"/>
      <family val="2"/>
    </font>
    <font>
      <b/>
      <sz val="8"/>
      <color rgb="FFFF0000"/>
      <name val="Arial"/>
      <family val="2"/>
    </font>
    <font>
      <i/>
      <sz val="8"/>
      <color rgb="FFFF0000"/>
      <name val="Arial"/>
      <family val="2"/>
    </font>
    <font>
      <sz val="10"/>
      <color theme="1"/>
      <name val="Arial"/>
      <family val="2"/>
    </font>
    <font>
      <sz val="11"/>
      <color rgb="FF0070C0"/>
      <name val="Arial"/>
      <family val="2"/>
    </font>
    <font>
      <sz val="8"/>
      <color rgb="FF0070C0"/>
      <name val="Arial"/>
      <family val="2"/>
    </font>
    <font>
      <sz val="11"/>
      <color rgb="FFFF0000"/>
      <name val="Arial"/>
      <family val="2"/>
    </font>
    <font>
      <b/>
      <sz val="10"/>
      <color theme="0"/>
      <name val="Arial"/>
      <family val="2"/>
    </font>
    <font>
      <sz val="8"/>
      <color theme="0"/>
      <name val="Arial"/>
      <family val="2"/>
    </font>
    <font>
      <sz val="11"/>
      <name val="Calibri"/>
      <family val="2"/>
    </font>
    <font>
      <b/>
      <sz val="11"/>
      <color rgb="FF0070C0"/>
      <name val="Arial"/>
      <family val="2"/>
    </font>
    <font>
      <sz val="10"/>
      <color theme="1"/>
      <name val="Arial"/>
    </font>
    <font>
      <b/>
      <u/>
      <sz val="12"/>
      <name val="Arial"/>
      <family val="2"/>
    </font>
    <font>
      <i/>
      <vertAlign val="superscript"/>
      <sz val="8"/>
      <name val="Arial"/>
      <family val="2"/>
    </font>
    <font>
      <b/>
      <i/>
      <vertAlign val="superscript"/>
      <sz val="8"/>
      <name val="Arial"/>
      <family val="2"/>
    </font>
    <font>
      <b/>
      <sz val="10"/>
      <color rgb="FF0000FF"/>
      <name val="Arial"/>
      <family val="2"/>
    </font>
    <font>
      <sz val="10"/>
      <color rgb="FFFF0000"/>
      <name val="Arial"/>
      <family val="2"/>
    </font>
    <font>
      <sz val="8"/>
      <name val="Arial"/>
    </font>
    <font>
      <sz val="7"/>
      <name val="Arial"/>
      <family val="2"/>
    </font>
    <font>
      <i/>
      <sz val="7"/>
      <name val="Arial"/>
      <family val="2"/>
    </font>
    <font>
      <sz val="11"/>
      <name val="Segoe UI"/>
      <family val="2"/>
    </font>
    <font>
      <b/>
      <sz val="12"/>
      <name val="Garamond"/>
      <family val="1"/>
    </font>
    <font>
      <sz val="12"/>
      <name val="Garamond"/>
      <family val="1"/>
    </font>
    <font>
      <b/>
      <i/>
      <sz val="12"/>
      <name val="Garamond"/>
      <family val="1"/>
    </font>
    <font>
      <u/>
      <sz val="12"/>
      <name val="Garamond"/>
      <family val="1"/>
    </font>
    <font>
      <b/>
      <i/>
      <u/>
      <sz val="12"/>
      <name val="Garamond"/>
      <family val="1"/>
    </font>
    <font>
      <sz val="6"/>
      <name val="Garamond"/>
      <family val="1"/>
    </font>
    <font>
      <u/>
      <sz val="12"/>
      <name val="Cambria"/>
      <family val="1"/>
    </font>
    <font>
      <i/>
      <sz val="12"/>
      <name val="Garamond"/>
      <family val="1"/>
    </font>
    <font>
      <sz val="12"/>
      <name val="Cambria"/>
      <family val="1"/>
    </font>
    <font>
      <i/>
      <u/>
      <sz val="12"/>
      <name val="Garamond"/>
      <family val="1"/>
    </font>
    <font>
      <sz val="12"/>
      <name val="Symbol"/>
      <family val="1"/>
      <charset val="2"/>
    </font>
    <font>
      <sz val="7"/>
      <name val="Times New Roman"/>
      <family val="1"/>
    </font>
    <font>
      <i/>
      <u/>
      <sz val="12"/>
      <color rgb="FF0000FF"/>
      <name val="Garamond"/>
      <family val="1"/>
    </font>
    <font>
      <i/>
      <sz val="12"/>
      <color rgb="FF0000FF"/>
      <name val="Garamond"/>
      <family val="1"/>
    </font>
    <font>
      <sz val="12"/>
      <color rgb="FFFF0000"/>
      <name val="Garamond"/>
      <family val="1"/>
    </font>
  </fonts>
  <fills count="13">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theme="4"/>
        <bgColor theme="4"/>
      </patternFill>
    </fill>
    <fill>
      <patternFill patternType="solid">
        <fgColor rgb="FFFFC000"/>
        <bgColor indexed="64"/>
      </patternFill>
    </fill>
    <fill>
      <patternFill patternType="solid">
        <fgColor theme="6" tint="0.79998168889431442"/>
        <bgColor indexed="64"/>
      </patternFill>
    </fill>
  </fills>
  <borders count="8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medium">
        <color indexed="64"/>
      </left>
      <right/>
      <top/>
      <bottom/>
      <diagonal/>
    </border>
    <border>
      <left/>
      <right/>
      <top style="medium">
        <color indexed="64"/>
      </top>
      <bottom style="medium">
        <color indexed="64"/>
      </bottom>
      <diagonal/>
    </border>
    <border>
      <left/>
      <right/>
      <top style="medium">
        <color indexed="64"/>
      </top>
      <bottom/>
      <diagonal/>
    </border>
    <border>
      <left/>
      <right/>
      <top style="medium">
        <color indexed="64"/>
      </top>
      <bottom style="thin">
        <color indexed="64"/>
      </bottom>
      <diagonal/>
    </border>
    <border>
      <left style="medium">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dashed">
        <color indexed="64"/>
      </top>
      <bottom style="dashed">
        <color indexed="64"/>
      </bottom>
      <diagonal/>
    </border>
    <border>
      <left style="medium">
        <color indexed="64"/>
      </left>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dashed">
        <color indexed="64"/>
      </bottom>
      <diagonal/>
    </border>
    <border>
      <left style="thin">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style="dashed">
        <color indexed="64"/>
      </bottom>
      <diagonal/>
    </border>
    <border>
      <left style="thin">
        <color indexed="64"/>
      </left>
      <right style="thin">
        <color indexed="64"/>
      </right>
      <top style="medium">
        <color indexed="64"/>
      </top>
      <bottom style="dashed">
        <color indexed="64"/>
      </bottom>
      <diagonal/>
    </border>
    <border>
      <left style="medium">
        <color indexed="64"/>
      </left>
      <right style="thin">
        <color indexed="64"/>
      </right>
      <top style="medium">
        <color indexed="64"/>
      </top>
      <bottom style="dashed">
        <color indexed="64"/>
      </bottom>
      <diagonal/>
    </border>
    <border>
      <left style="thin">
        <color indexed="64"/>
      </left>
      <right style="medium">
        <color indexed="64"/>
      </right>
      <top style="dashed">
        <color indexed="64"/>
      </top>
      <bottom style="dashed">
        <color indexed="64"/>
      </bottom>
      <diagonal/>
    </border>
    <border>
      <left style="medium">
        <color indexed="64"/>
      </left>
      <right style="medium">
        <color indexed="64"/>
      </right>
      <top style="medium">
        <color indexed="64"/>
      </top>
      <bottom style="dashed">
        <color indexed="64"/>
      </bottom>
      <diagonal/>
    </border>
    <border>
      <left/>
      <right style="thin">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
      <left style="medium">
        <color indexed="64"/>
      </left>
      <right style="medium">
        <color indexed="64"/>
      </right>
      <top style="thin">
        <color indexed="64"/>
      </top>
      <bottom style="dashed">
        <color indexed="64"/>
      </bottom>
      <diagonal/>
    </border>
    <border>
      <left style="medium">
        <color indexed="64"/>
      </left>
      <right style="thin">
        <color indexed="64"/>
      </right>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medium">
        <color indexed="64"/>
      </left>
      <right style="thin">
        <color indexed="64"/>
      </right>
      <top style="thin">
        <color indexed="64"/>
      </top>
      <bottom style="dashed">
        <color indexed="64"/>
      </bottom>
      <diagonal/>
    </border>
    <border>
      <left style="thin">
        <color indexed="64"/>
      </left>
      <right style="medium">
        <color indexed="64"/>
      </right>
      <top/>
      <bottom style="dashed">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style="thin">
        <color indexed="64"/>
      </bottom>
      <diagonal/>
    </border>
    <border>
      <left style="medium">
        <color rgb="FFFF0000"/>
      </left>
      <right style="medium">
        <color rgb="FFFF0000"/>
      </right>
      <top style="medium">
        <color rgb="FFFF0000"/>
      </top>
      <bottom style="medium">
        <color rgb="FFFF0000"/>
      </bottom>
      <diagonal/>
    </border>
  </borders>
  <cellStyleXfs count="1">
    <xf numFmtId="0" fontId="0" fillId="0" borderId="0"/>
  </cellStyleXfs>
  <cellXfs count="365">
    <xf numFmtId="0" fontId="0" fillId="0" borderId="0" xfId="0"/>
    <xf numFmtId="0" fontId="3" fillId="0" borderId="0" xfId="0" applyFont="1"/>
    <xf numFmtId="1" fontId="3" fillId="0" borderId="16" xfId="0" applyNumberFormat="1" applyFont="1" applyBorder="1" applyAlignment="1">
      <alignment horizontal="center" vertical="center"/>
    </xf>
    <xf numFmtId="1" fontId="3" fillId="0" borderId="0" xfId="0" applyNumberFormat="1" applyFont="1" applyAlignment="1">
      <alignment horizontal="center" vertical="center"/>
    </xf>
    <xf numFmtId="164" fontId="3" fillId="0" borderId="0" xfId="0" applyNumberFormat="1" applyFont="1" applyAlignment="1">
      <alignment horizontal="center" vertical="center"/>
    </xf>
    <xf numFmtId="164" fontId="3" fillId="0" borderId="9" xfId="0" applyNumberFormat="1" applyFont="1" applyBorder="1" applyAlignment="1">
      <alignment horizontal="center" vertical="center"/>
    </xf>
    <xf numFmtId="1" fontId="4" fillId="0" borderId="8" xfId="0" applyNumberFormat="1" applyFont="1" applyBorder="1" applyAlignment="1">
      <alignment horizontal="center" vertical="center"/>
    </xf>
    <xf numFmtId="1" fontId="3" fillId="0" borderId="17" xfId="0" applyNumberFormat="1" applyFont="1" applyBorder="1" applyAlignment="1">
      <alignment horizontal="center" vertical="center"/>
    </xf>
    <xf numFmtId="164" fontId="3" fillId="0" borderId="17" xfId="0" applyNumberFormat="1" applyFont="1" applyBorder="1" applyAlignment="1">
      <alignment horizontal="center" vertical="center"/>
    </xf>
    <xf numFmtId="0" fontId="5" fillId="0" borderId="0" xfId="0" applyFont="1"/>
    <xf numFmtId="1" fontId="3" fillId="0" borderId="0" xfId="0" applyNumberFormat="1" applyFont="1"/>
    <xf numFmtId="0" fontId="3" fillId="0" borderId="20" xfId="0" applyFont="1" applyBorder="1"/>
    <xf numFmtId="0" fontId="3" fillId="0" borderId="0" xfId="0" applyFont="1" applyAlignment="1">
      <alignment horizontal="center"/>
    </xf>
    <xf numFmtId="0" fontId="0" fillId="0" borderId="0" xfId="0" applyAlignment="1">
      <alignment horizontal="center"/>
    </xf>
    <xf numFmtId="0" fontId="3" fillId="0" borderId="27" xfId="0" applyFont="1" applyBorder="1"/>
    <xf numFmtId="0" fontId="0" fillId="0" borderId="20" xfId="0" applyBorder="1"/>
    <xf numFmtId="0" fontId="19" fillId="0" borderId="42" xfId="0" applyFont="1" applyBorder="1" applyAlignment="1">
      <alignment horizontal="center" vertical="center"/>
    </xf>
    <xf numFmtId="1" fontId="3" fillId="0" borderId="39" xfId="0" applyNumberFormat="1" applyFont="1" applyBorder="1" applyAlignment="1">
      <alignment horizontal="center" vertical="center"/>
    </xf>
    <xf numFmtId="1" fontId="3" fillId="0" borderId="27" xfId="0" applyNumberFormat="1" applyFont="1" applyBorder="1" applyAlignment="1">
      <alignment horizontal="center" vertical="center"/>
    </xf>
    <xf numFmtId="164" fontId="3" fillId="0" borderId="27" xfId="0" applyNumberFormat="1" applyFont="1" applyBorder="1" applyAlignment="1">
      <alignment horizontal="center" vertical="center"/>
    </xf>
    <xf numFmtId="0" fontId="9" fillId="0" borderId="22" xfId="0" applyFont="1" applyBorder="1" applyAlignment="1">
      <alignment horizontal="right" vertical="center" wrapText="1"/>
    </xf>
    <xf numFmtId="1" fontId="4" fillId="0" borderId="30" xfId="0" applyNumberFormat="1" applyFont="1" applyBorder="1" applyAlignment="1">
      <alignment horizontal="center" vertical="center"/>
    </xf>
    <xf numFmtId="1" fontId="4" fillId="0" borderId="16" xfId="0" applyNumberFormat="1" applyFont="1" applyBorder="1" applyAlignment="1">
      <alignment horizontal="center" vertical="center"/>
    </xf>
    <xf numFmtId="1" fontId="3" fillId="0" borderId="21" xfId="0" applyNumberFormat="1" applyFont="1" applyBorder="1" applyAlignment="1">
      <alignment horizontal="center" vertical="center"/>
    </xf>
    <xf numFmtId="1" fontId="4" fillId="0" borderId="43" xfId="0" applyNumberFormat="1" applyFont="1" applyBorder="1" applyAlignment="1">
      <alignment horizontal="center" vertical="center"/>
    </xf>
    <xf numFmtId="1" fontId="3" fillId="0" borderId="44" xfId="0" applyNumberFormat="1" applyFont="1" applyBorder="1" applyAlignment="1">
      <alignment horizontal="center" vertical="center"/>
    </xf>
    <xf numFmtId="164" fontId="3" fillId="0" borderId="31" xfId="0" applyNumberFormat="1" applyFont="1" applyBorder="1" applyAlignment="1">
      <alignment horizontal="center" vertical="center"/>
    </xf>
    <xf numFmtId="1" fontId="3" fillId="0" borderId="30" xfId="0" applyNumberFormat="1" applyFont="1" applyBorder="1" applyAlignment="1">
      <alignment horizontal="center" vertical="center"/>
    </xf>
    <xf numFmtId="164" fontId="4" fillId="2" borderId="31"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0" fontId="3" fillId="0" borderId="0" xfId="0" applyFont="1" applyAlignment="1">
      <alignment vertical="center"/>
    </xf>
    <xf numFmtId="164" fontId="3" fillId="0" borderId="21" xfId="0" applyNumberFormat="1" applyFont="1" applyBorder="1" applyAlignment="1">
      <alignment horizontal="center" vertical="center"/>
    </xf>
    <xf numFmtId="1" fontId="3" fillId="0" borderId="45" xfId="0" applyNumberFormat="1" applyFont="1" applyBorder="1" applyAlignment="1">
      <alignment horizontal="center" vertical="center"/>
    </xf>
    <xf numFmtId="0" fontId="6" fillId="0" borderId="19" xfId="0" applyFont="1" applyBorder="1" applyAlignment="1">
      <alignment vertical="center" wrapText="1"/>
    </xf>
    <xf numFmtId="0" fontId="6" fillId="0" borderId="22" xfId="0" applyFont="1" applyBorder="1" applyAlignment="1">
      <alignment vertical="center" wrapText="1"/>
    </xf>
    <xf numFmtId="0" fontId="6" fillId="0" borderId="0" xfId="0" applyFont="1" applyAlignment="1">
      <alignment vertical="center" wrapText="1"/>
    </xf>
    <xf numFmtId="1" fontId="4" fillId="4" borderId="30" xfId="0" applyNumberFormat="1" applyFont="1" applyFill="1" applyBorder="1" applyAlignment="1">
      <alignment horizontal="center" vertical="center"/>
    </xf>
    <xf numFmtId="1" fontId="4" fillId="4" borderId="8" xfId="0" applyNumberFormat="1" applyFont="1" applyFill="1" applyBorder="1" applyAlignment="1">
      <alignment horizontal="center" vertical="center"/>
    </xf>
    <xf numFmtId="1" fontId="4" fillId="5" borderId="30" xfId="0" applyNumberFormat="1" applyFont="1" applyFill="1" applyBorder="1" applyAlignment="1">
      <alignment horizontal="center" vertical="center"/>
    </xf>
    <xf numFmtId="1" fontId="1" fillId="3" borderId="50" xfId="0" applyNumberFormat="1" applyFont="1" applyFill="1" applyBorder="1" applyAlignment="1">
      <alignment horizontal="center" vertical="center" wrapText="1"/>
    </xf>
    <xf numFmtId="1" fontId="1" fillId="3" borderId="56" xfId="0" applyNumberFormat="1" applyFont="1" applyFill="1" applyBorder="1" applyAlignment="1">
      <alignment horizontal="center" vertical="center" wrapText="1"/>
    </xf>
    <xf numFmtId="1" fontId="1" fillId="3" borderId="46" xfId="0" applyNumberFormat="1" applyFont="1" applyFill="1" applyBorder="1" applyAlignment="1">
      <alignment horizontal="center" vertical="center" wrapText="1"/>
    </xf>
    <xf numFmtId="1" fontId="1" fillId="3" borderId="41" xfId="0" applyNumberFormat="1" applyFont="1" applyFill="1" applyBorder="1" applyAlignment="1">
      <alignment horizontal="center" vertical="center" wrapText="1"/>
    </xf>
    <xf numFmtId="0" fontId="19" fillId="0" borderId="38" xfId="0" applyFont="1" applyBorder="1" applyAlignment="1">
      <alignment horizontal="center" vertical="center"/>
    </xf>
    <xf numFmtId="1" fontId="1" fillId="3" borderId="24" xfId="0" applyNumberFormat="1" applyFont="1" applyFill="1" applyBorder="1" applyAlignment="1">
      <alignment horizontal="center" vertical="center" wrapText="1"/>
    </xf>
    <xf numFmtId="0" fontId="12" fillId="0" borderId="40" xfId="0" applyFont="1" applyBorder="1" applyAlignment="1">
      <alignment horizontal="left" vertical="top" wrapText="1"/>
    </xf>
    <xf numFmtId="0" fontId="12" fillId="0" borderId="12" xfId="0" applyFont="1" applyBorder="1" applyAlignment="1">
      <alignment horizontal="left" vertical="center" wrapText="1"/>
    </xf>
    <xf numFmtId="0" fontId="16" fillId="0" borderId="43" xfId="0" applyFont="1" applyBorder="1" applyAlignment="1">
      <alignment horizontal="right" vertical="center"/>
    </xf>
    <xf numFmtId="0" fontId="16" fillId="0" borderId="0" xfId="0" applyFont="1" applyAlignment="1">
      <alignment horizontal="center" vertical="center" wrapText="1"/>
    </xf>
    <xf numFmtId="0" fontId="3" fillId="3" borderId="40" xfId="0" applyFont="1" applyFill="1" applyBorder="1" applyAlignment="1">
      <alignment horizontal="center" vertical="center" wrapText="1"/>
    </xf>
    <xf numFmtId="0" fontId="20" fillId="0" borderId="49" xfId="0" applyFont="1" applyBorder="1" applyAlignment="1">
      <alignment horizontal="left" vertical="center" wrapText="1"/>
    </xf>
    <xf numFmtId="0" fontId="20" fillId="0" borderId="42" xfId="0" applyFont="1" applyBorder="1" applyAlignment="1">
      <alignment horizontal="left" vertical="center" wrapText="1"/>
    </xf>
    <xf numFmtId="0" fontId="20" fillId="0" borderId="33" xfId="0" applyFont="1" applyBorder="1" applyAlignment="1">
      <alignment horizontal="left" vertical="center" wrapText="1"/>
    </xf>
    <xf numFmtId="0" fontId="20" fillId="0" borderId="32" xfId="0" applyFont="1" applyBorder="1" applyAlignment="1">
      <alignment horizontal="left" vertical="center" wrapText="1"/>
    </xf>
    <xf numFmtId="0" fontId="21" fillId="0" borderId="8"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3" xfId="0" applyFont="1" applyBorder="1" applyAlignment="1">
      <alignment horizontal="right" vertical="center" wrapText="1"/>
    </xf>
    <xf numFmtId="0" fontId="21" fillId="0" borderId="9" xfId="0" applyFont="1" applyBorder="1" applyAlignment="1">
      <alignment horizontal="right" vertical="center" wrapText="1"/>
    </xf>
    <xf numFmtId="0" fontId="21" fillId="0" borderId="24" xfId="0" applyFont="1" applyBorder="1" applyAlignment="1">
      <alignment horizontal="center" vertical="center" wrapText="1"/>
    </xf>
    <xf numFmtId="0" fontId="22" fillId="0" borderId="58" xfId="0" applyFont="1" applyBorder="1" applyAlignment="1">
      <alignment horizontal="left" wrapText="1"/>
    </xf>
    <xf numFmtId="0" fontId="23" fillId="6" borderId="8" xfId="0" applyFont="1" applyFill="1" applyBorder="1"/>
    <xf numFmtId="1" fontId="23" fillId="6" borderId="8" xfId="0" applyNumberFormat="1" applyFont="1" applyFill="1" applyBorder="1" applyAlignment="1">
      <alignment horizontal="center" vertical="center"/>
    </xf>
    <xf numFmtId="1" fontId="23" fillId="6" borderId="43" xfId="0" applyNumberFormat="1" applyFont="1" applyFill="1" applyBorder="1" applyAlignment="1">
      <alignment horizontal="center" vertical="center"/>
    </xf>
    <xf numFmtId="1" fontId="23" fillId="6" borderId="30" xfId="0" applyNumberFormat="1" applyFont="1" applyFill="1" applyBorder="1" applyAlignment="1">
      <alignment horizontal="center" vertical="center"/>
    </xf>
    <xf numFmtId="1" fontId="23" fillId="6" borderId="31" xfId="0" applyNumberFormat="1" applyFont="1" applyFill="1" applyBorder="1" applyAlignment="1">
      <alignment horizontal="center" vertical="center"/>
    </xf>
    <xf numFmtId="9" fontId="17" fillId="6" borderId="31" xfId="0" applyNumberFormat="1" applyFont="1" applyFill="1" applyBorder="1" applyAlignment="1">
      <alignment horizontal="center" vertical="center"/>
    </xf>
    <xf numFmtId="1" fontId="17" fillId="0" borderId="49" xfId="0" applyNumberFormat="1" applyFont="1" applyBorder="1" applyAlignment="1">
      <alignment horizontal="center" vertical="center"/>
    </xf>
    <xf numFmtId="9" fontId="17" fillId="0" borderId="54" xfId="0" applyNumberFormat="1" applyFont="1" applyBorder="1" applyAlignment="1">
      <alignment horizontal="center" vertical="center"/>
    </xf>
    <xf numFmtId="1" fontId="17" fillId="0" borderId="42" xfId="0" applyNumberFormat="1" applyFont="1" applyBorder="1" applyAlignment="1">
      <alignment horizontal="center" vertical="center"/>
    </xf>
    <xf numFmtId="9" fontId="17" fillId="0" borderId="38" xfId="0" applyNumberFormat="1" applyFont="1" applyBorder="1" applyAlignment="1">
      <alignment horizontal="center" vertical="center"/>
    </xf>
    <xf numFmtId="1" fontId="17" fillId="0" borderId="51" xfId="0" applyNumberFormat="1" applyFont="1" applyBorder="1" applyAlignment="1">
      <alignment horizontal="center" vertical="center"/>
    </xf>
    <xf numFmtId="9" fontId="17" fillId="0" borderId="53" xfId="0" applyNumberFormat="1" applyFont="1" applyBorder="1" applyAlignment="1">
      <alignment horizontal="center" vertical="center"/>
    </xf>
    <xf numFmtId="1" fontId="17" fillId="3" borderId="43" xfId="0" applyNumberFormat="1" applyFont="1" applyFill="1" applyBorder="1" applyAlignment="1">
      <alignment horizontal="center" vertical="center"/>
    </xf>
    <xf numFmtId="9" fontId="17" fillId="3" borderId="46" xfId="0" applyNumberFormat="1" applyFont="1" applyFill="1" applyBorder="1" applyAlignment="1">
      <alignment horizontal="center" vertical="center"/>
    </xf>
    <xf numFmtId="1" fontId="17" fillId="2" borderId="35" xfId="0" applyNumberFormat="1" applyFont="1" applyFill="1" applyBorder="1" applyAlignment="1">
      <alignment horizontal="right"/>
    </xf>
    <xf numFmtId="9" fontId="17" fillId="2" borderId="36" xfId="0" applyNumberFormat="1" applyFont="1" applyFill="1" applyBorder="1"/>
    <xf numFmtId="1" fontId="17" fillId="2" borderId="20" xfId="0" applyNumberFormat="1" applyFont="1" applyFill="1" applyBorder="1" applyAlignment="1">
      <alignment horizontal="right"/>
    </xf>
    <xf numFmtId="9" fontId="17" fillId="2" borderId="26" xfId="0" applyNumberFormat="1" applyFont="1" applyFill="1" applyBorder="1"/>
    <xf numFmtId="1" fontId="17" fillId="2" borderId="39" xfId="0" applyNumberFormat="1" applyFont="1" applyFill="1" applyBorder="1" applyAlignment="1">
      <alignment horizontal="right"/>
    </xf>
    <xf numFmtId="9" fontId="17" fillId="2" borderId="55" xfId="0" applyNumberFormat="1" applyFont="1" applyFill="1" applyBorder="1"/>
    <xf numFmtId="1" fontId="17" fillId="0" borderId="48" xfId="0" applyNumberFormat="1" applyFont="1" applyBorder="1" applyAlignment="1">
      <alignment horizontal="center" vertical="center"/>
    </xf>
    <xf numFmtId="0" fontId="12" fillId="0" borderId="0" xfId="0" applyFont="1"/>
    <xf numFmtId="1" fontId="4" fillId="0" borderId="0" xfId="0" applyNumberFormat="1" applyFont="1" applyAlignment="1" applyProtection="1">
      <alignment horizontal="center"/>
      <protection hidden="1"/>
    </xf>
    <xf numFmtId="1" fontId="31" fillId="0" borderId="0" xfId="0" applyNumberFormat="1" applyFont="1" applyAlignment="1" applyProtection="1">
      <alignment horizontal="center"/>
      <protection hidden="1"/>
    </xf>
    <xf numFmtId="1" fontId="32" fillId="0" borderId="0" xfId="0" applyNumberFormat="1" applyFont="1" applyAlignment="1" applyProtection="1">
      <alignment horizontal="center"/>
      <protection hidden="1"/>
    </xf>
    <xf numFmtId="0" fontId="4" fillId="0" borderId="0" xfId="0" applyFont="1" applyAlignment="1" applyProtection="1">
      <alignment horizontal="center"/>
      <protection hidden="1"/>
    </xf>
    <xf numFmtId="0" fontId="3" fillId="0" borderId="0" xfId="0" applyFont="1" applyProtection="1">
      <protection hidden="1"/>
    </xf>
    <xf numFmtId="1" fontId="1" fillId="0" borderId="42" xfId="0" applyNumberFormat="1" applyFont="1" applyBorder="1" applyAlignment="1">
      <alignment horizontal="center" vertical="center"/>
    </xf>
    <xf numFmtId="9" fontId="1" fillId="0" borderId="38" xfId="0" applyNumberFormat="1" applyFont="1" applyBorder="1" applyAlignment="1">
      <alignment horizontal="center" vertical="center"/>
    </xf>
    <xf numFmtId="9" fontId="1" fillId="0" borderId="53" xfId="0" applyNumberFormat="1" applyFont="1" applyBorder="1" applyAlignment="1">
      <alignment horizontal="center" vertical="center"/>
    </xf>
    <xf numFmtId="1" fontId="1" fillId="7" borderId="11" xfId="0" applyNumberFormat="1" applyFont="1" applyFill="1" applyBorder="1" applyAlignment="1" applyProtection="1">
      <alignment horizontal="center" vertical="center" wrapText="1"/>
      <protection locked="0"/>
    </xf>
    <xf numFmtId="1" fontId="1" fillId="7" borderId="42" xfId="0" applyNumberFormat="1" applyFont="1" applyFill="1" applyBorder="1" applyAlignment="1" applyProtection="1">
      <alignment horizontal="center" vertical="center" wrapText="1"/>
      <protection locked="0"/>
    </xf>
    <xf numFmtId="1" fontId="1" fillId="7" borderId="1" xfId="0" applyNumberFormat="1" applyFont="1" applyFill="1" applyBorder="1" applyAlignment="1" applyProtection="1">
      <alignment horizontal="center" vertical="center" wrapText="1"/>
      <protection locked="0"/>
    </xf>
    <xf numFmtId="1" fontId="1" fillId="7" borderId="38" xfId="0" applyNumberFormat="1" applyFont="1" applyFill="1" applyBorder="1" applyAlignment="1" applyProtection="1">
      <alignment horizontal="center" vertical="center" wrapText="1"/>
      <protection locked="0"/>
    </xf>
    <xf numFmtId="0" fontId="3" fillId="0" borderId="0" xfId="0" applyFont="1" applyAlignment="1" applyProtection="1">
      <alignment horizontal="center"/>
      <protection hidden="1"/>
    </xf>
    <xf numFmtId="1" fontId="23" fillId="0" borderId="43" xfId="0" applyNumberFormat="1" applyFont="1" applyBorder="1" applyAlignment="1">
      <alignment horizontal="center" vertical="center"/>
    </xf>
    <xf numFmtId="49" fontId="3" fillId="0" borderId="16" xfId="0" applyNumberFormat="1" applyFont="1" applyBorder="1" applyAlignment="1">
      <alignment horizontal="center" vertical="center" wrapText="1"/>
    </xf>
    <xf numFmtId="49" fontId="3" fillId="0" borderId="20" xfId="0" applyNumberFormat="1" applyFont="1" applyBorder="1" applyAlignment="1">
      <alignment wrapText="1"/>
    </xf>
    <xf numFmtId="49" fontId="3" fillId="0" borderId="0" xfId="0" applyNumberFormat="1" applyFont="1" applyAlignment="1">
      <alignment wrapText="1"/>
    </xf>
    <xf numFmtId="0" fontId="0" fillId="0" borderId="0" xfId="0" applyProtection="1">
      <protection hidden="1"/>
    </xf>
    <xf numFmtId="0" fontId="1" fillId="0" borderId="0" xfId="0" applyFont="1" applyProtection="1">
      <protection hidden="1"/>
    </xf>
    <xf numFmtId="0" fontId="12" fillId="0" borderId="0" xfId="0" applyFont="1" applyProtection="1">
      <protection hidden="1"/>
    </xf>
    <xf numFmtId="0" fontId="18" fillId="0" borderId="34" xfId="0" applyFont="1" applyBorder="1" applyAlignment="1">
      <alignment horizontal="center" vertical="center" textRotation="90" wrapText="1"/>
    </xf>
    <xf numFmtId="0" fontId="19" fillId="0" borderId="51" xfId="0" applyFont="1" applyBorder="1" applyAlignment="1">
      <alignment horizontal="center" vertical="center"/>
    </xf>
    <xf numFmtId="1" fontId="17" fillId="0" borderId="32" xfId="0" applyNumberFormat="1" applyFont="1" applyBorder="1" applyAlignment="1">
      <alignment horizontal="center" vertical="center"/>
    </xf>
    <xf numFmtId="0" fontId="19" fillId="0" borderId="29" xfId="0" applyFont="1" applyBorder="1" applyAlignment="1">
      <alignment horizontal="center" vertical="center"/>
    </xf>
    <xf numFmtId="1" fontId="1" fillId="0" borderId="40" xfId="0" applyNumberFormat="1" applyFont="1" applyBorder="1" applyAlignment="1" applyProtection="1">
      <alignment horizontal="center" vertical="center" wrapText="1"/>
      <protection locked="0"/>
    </xf>
    <xf numFmtId="1" fontId="1" fillId="0" borderId="32" xfId="0" applyNumberFormat="1" applyFont="1" applyBorder="1" applyAlignment="1" applyProtection="1">
      <alignment horizontal="center" vertical="center" wrapText="1"/>
      <protection locked="0"/>
    </xf>
    <xf numFmtId="1" fontId="1" fillId="0" borderId="28" xfId="0" applyNumberFormat="1" applyFont="1" applyBorder="1" applyAlignment="1" applyProtection="1">
      <alignment horizontal="center" vertical="center" wrapText="1"/>
      <protection locked="0"/>
    </xf>
    <xf numFmtId="1" fontId="1" fillId="0" borderId="41" xfId="0" applyNumberFormat="1" applyFont="1" applyBorder="1" applyAlignment="1" applyProtection="1">
      <alignment horizontal="center" vertical="center" wrapText="1"/>
      <protection locked="0"/>
    </xf>
    <xf numFmtId="1" fontId="1" fillId="0" borderId="42" xfId="0" applyNumberFormat="1" applyFont="1" applyBorder="1" applyAlignment="1" applyProtection="1">
      <alignment horizontal="center" vertical="center" wrapText="1"/>
      <protection locked="0"/>
    </xf>
    <xf numFmtId="1" fontId="1" fillId="0" borderId="1" xfId="0" applyNumberFormat="1" applyFont="1" applyBorder="1" applyAlignment="1" applyProtection="1">
      <alignment horizontal="center" vertical="center" wrapText="1"/>
      <protection locked="0"/>
    </xf>
    <xf numFmtId="1" fontId="1" fillId="0" borderId="38" xfId="0" applyNumberFormat="1" applyFont="1" applyBorder="1" applyAlignment="1" applyProtection="1">
      <alignment horizontal="center" vertical="center" wrapText="1"/>
      <protection locked="0"/>
    </xf>
    <xf numFmtId="1" fontId="1" fillId="0" borderId="49" xfId="0" applyNumberFormat="1" applyFont="1" applyBorder="1" applyAlignment="1" applyProtection="1">
      <alignment horizontal="center" vertical="center" wrapText="1"/>
      <protection locked="0"/>
    </xf>
    <xf numFmtId="1" fontId="1" fillId="0" borderId="6" xfId="0" applyNumberFormat="1" applyFont="1" applyBorder="1" applyAlignment="1" applyProtection="1">
      <alignment horizontal="center" vertical="center" wrapText="1"/>
      <protection locked="0"/>
    </xf>
    <xf numFmtId="1" fontId="1" fillId="0" borderId="54" xfId="0" applyNumberFormat="1" applyFont="1" applyBorder="1" applyAlignment="1" applyProtection="1">
      <alignment horizontal="center" vertical="center" wrapText="1"/>
      <protection locked="0"/>
    </xf>
    <xf numFmtId="1" fontId="1" fillId="0" borderId="60" xfId="0" applyNumberFormat="1" applyFont="1" applyBorder="1" applyAlignment="1" applyProtection="1">
      <alignment horizontal="center" vertical="center" wrapText="1"/>
      <protection locked="0"/>
    </xf>
    <xf numFmtId="1" fontId="1" fillId="0" borderId="61" xfId="0" applyNumberFormat="1" applyFont="1" applyBorder="1" applyAlignment="1" applyProtection="1">
      <alignment horizontal="center" vertical="center" wrapText="1"/>
      <protection locked="0"/>
    </xf>
    <xf numFmtId="1" fontId="1" fillId="0" borderId="57" xfId="0" applyNumberFormat="1" applyFont="1" applyBorder="1" applyAlignment="1" applyProtection="1">
      <alignment horizontal="center" vertical="center" wrapText="1"/>
      <protection locked="0"/>
    </xf>
    <xf numFmtId="1" fontId="1" fillId="0" borderId="62" xfId="0" applyNumberFormat="1" applyFont="1" applyBorder="1" applyAlignment="1" applyProtection="1">
      <alignment horizontal="center" vertical="center" wrapText="1"/>
      <protection locked="0"/>
    </xf>
    <xf numFmtId="1" fontId="1" fillId="0" borderId="13" xfId="0" applyNumberFormat="1" applyFont="1" applyBorder="1" applyAlignment="1" applyProtection="1">
      <alignment horizontal="center" vertical="center" wrapText="1"/>
      <protection locked="0"/>
    </xf>
    <xf numFmtId="1" fontId="1" fillId="0" borderId="63" xfId="0" applyNumberFormat="1" applyFont="1" applyBorder="1" applyAlignment="1" applyProtection="1">
      <alignment horizontal="center" vertical="center" wrapText="1"/>
      <protection locked="0"/>
    </xf>
    <xf numFmtId="1" fontId="1" fillId="0" borderId="64" xfId="0" applyNumberFormat="1" applyFont="1" applyBorder="1" applyAlignment="1" applyProtection="1">
      <alignment horizontal="center" vertical="center" wrapText="1"/>
      <protection locked="0"/>
    </xf>
    <xf numFmtId="1" fontId="1" fillId="0" borderId="65" xfId="0" applyNumberFormat="1" applyFont="1" applyBorder="1" applyAlignment="1" applyProtection="1">
      <alignment horizontal="center" vertical="center" wrapText="1"/>
      <protection locked="0"/>
    </xf>
    <xf numFmtId="0" fontId="3" fillId="0" borderId="0" xfId="0" applyFont="1" applyAlignment="1">
      <alignment horizontal="center" vertical="center"/>
    </xf>
    <xf numFmtId="0" fontId="12" fillId="0" borderId="0" xfId="0" applyFont="1" applyAlignment="1">
      <alignment horizontal="center"/>
    </xf>
    <xf numFmtId="1" fontId="1" fillId="0" borderId="12" xfId="0" applyNumberFormat="1" applyFont="1" applyBorder="1" applyAlignment="1" applyProtection="1">
      <alignment horizontal="center" vertical="center" wrapText="1"/>
      <protection locked="0"/>
    </xf>
    <xf numFmtId="1" fontId="1" fillId="0" borderId="66" xfId="0" applyNumberFormat="1" applyFont="1" applyBorder="1" applyAlignment="1" applyProtection="1">
      <alignment horizontal="center" vertical="center" wrapText="1"/>
      <protection locked="0"/>
    </xf>
    <xf numFmtId="1" fontId="1" fillId="0" borderId="11" xfId="0" applyNumberFormat="1" applyFont="1" applyBorder="1" applyAlignment="1" applyProtection="1">
      <alignment horizontal="center" vertical="center" wrapText="1"/>
      <protection locked="0"/>
    </xf>
    <xf numFmtId="1" fontId="19" fillId="0" borderId="0" xfId="0" applyNumberFormat="1" applyFont="1" applyAlignment="1">
      <alignment horizontal="center" vertical="center" wrapText="1"/>
    </xf>
    <xf numFmtId="1" fontId="1" fillId="7" borderId="15" xfId="0" applyNumberFormat="1" applyFont="1" applyFill="1" applyBorder="1" applyAlignment="1" applyProtection="1">
      <alignment horizontal="center" vertical="center" wrapText="1"/>
      <protection locked="0"/>
    </xf>
    <xf numFmtId="1" fontId="1" fillId="7" borderId="51" xfId="0" applyNumberFormat="1" applyFont="1" applyFill="1" applyBorder="1" applyAlignment="1" applyProtection="1">
      <alignment horizontal="center" vertical="center" wrapText="1"/>
      <protection locked="0"/>
    </xf>
    <xf numFmtId="1" fontId="1" fillId="7" borderId="2" xfId="0" applyNumberFormat="1" applyFont="1" applyFill="1" applyBorder="1" applyAlignment="1" applyProtection="1">
      <alignment horizontal="center" vertical="center" wrapText="1"/>
      <protection locked="0"/>
    </xf>
    <xf numFmtId="1" fontId="1" fillId="7" borderId="53" xfId="0" applyNumberFormat="1" applyFont="1" applyFill="1" applyBorder="1" applyAlignment="1" applyProtection="1">
      <alignment horizontal="center" vertical="center" wrapText="1"/>
      <protection locked="0"/>
    </xf>
    <xf numFmtId="1" fontId="1" fillId="0" borderId="67" xfId="0" applyNumberFormat="1" applyFont="1" applyBorder="1" applyAlignment="1">
      <alignment horizontal="center" vertical="center"/>
    </xf>
    <xf numFmtId="1" fontId="7" fillId="6" borderId="8" xfId="0" applyNumberFormat="1" applyFont="1" applyFill="1" applyBorder="1" applyAlignment="1">
      <alignment horizontal="center" vertical="center"/>
    </xf>
    <xf numFmtId="1" fontId="7" fillId="6" borderId="43" xfId="0" applyNumberFormat="1" applyFont="1" applyFill="1" applyBorder="1" applyAlignment="1">
      <alignment horizontal="center" vertical="center"/>
    </xf>
    <xf numFmtId="1" fontId="7" fillId="6" borderId="30" xfId="0" applyNumberFormat="1" applyFont="1" applyFill="1" applyBorder="1" applyAlignment="1">
      <alignment horizontal="center" vertical="center"/>
    </xf>
    <xf numFmtId="1" fontId="7" fillId="6" borderId="31" xfId="0" applyNumberFormat="1" applyFont="1" applyFill="1" applyBorder="1" applyAlignment="1">
      <alignment horizontal="center" vertical="center"/>
    </xf>
    <xf numFmtId="0" fontId="7" fillId="6" borderId="8" xfId="0" applyFont="1" applyFill="1" applyBorder="1" applyAlignment="1">
      <alignment vertical="center"/>
    </xf>
    <xf numFmtId="1" fontId="7" fillId="0" borderId="35" xfId="0" applyNumberFormat="1" applyFont="1" applyBorder="1" applyAlignment="1">
      <alignment horizontal="center" vertical="center"/>
    </xf>
    <xf numFmtId="1" fontId="7" fillId="0" borderId="56" xfId="0" applyNumberFormat="1" applyFont="1" applyBorder="1" applyAlignment="1">
      <alignment horizontal="center" vertical="center"/>
    </xf>
    <xf numFmtId="1" fontId="7" fillId="0" borderId="46" xfId="0" applyNumberFormat="1" applyFont="1" applyBorder="1" applyAlignment="1">
      <alignment horizontal="center" vertical="center"/>
    </xf>
    <xf numFmtId="1" fontId="7" fillId="0" borderId="67" xfId="0" applyNumberFormat="1" applyFont="1" applyBorder="1" applyAlignment="1">
      <alignment horizontal="center" vertical="center"/>
    </xf>
    <xf numFmtId="1" fontId="7" fillId="0" borderId="13" xfId="0" applyNumberFormat="1" applyFont="1" applyBorder="1" applyAlignment="1">
      <alignment horizontal="center" vertical="center"/>
    </xf>
    <xf numFmtId="1" fontId="19" fillId="0" borderId="70" xfId="0" applyNumberFormat="1" applyFont="1" applyBorder="1" applyAlignment="1">
      <alignment horizontal="center" vertical="center" wrapText="1"/>
    </xf>
    <xf numFmtId="1" fontId="7" fillId="0" borderId="50" xfId="0" applyNumberFormat="1" applyFont="1" applyBorder="1" applyAlignment="1">
      <alignment horizontal="center" vertical="center"/>
    </xf>
    <xf numFmtId="1" fontId="19" fillId="0" borderId="68" xfId="0" applyNumberFormat="1" applyFont="1" applyBorder="1" applyAlignment="1">
      <alignment horizontal="center" vertical="center" wrapText="1"/>
    </xf>
    <xf numFmtId="1" fontId="7" fillId="0" borderId="14" xfId="0" applyNumberFormat="1" applyFont="1" applyBorder="1" applyAlignment="1">
      <alignment horizontal="center" vertical="center"/>
    </xf>
    <xf numFmtId="1" fontId="3" fillId="8" borderId="30" xfId="0" applyNumberFormat="1" applyFont="1" applyFill="1" applyBorder="1" applyAlignment="1" applyProtection="1">
      <alignment horizontal="center" vertical="center"/>
      <protection locked="0"/>
    </xf>
    <xf numFmtId="1" fontId="3" fillId="8" borderId="32" xfId="0" applyNumberFormat="1" applyFont="1" applyFill="1" applyBorder="1" applyAlignment="1" applyProtection="1">
      <alignment horizontal="center" vertical="center"/>
      <protection locked="0"/>
    </xf>
    <xf numFmtId="1" fontId="3" fillId="8" borderId="28" xfId="0" applyNumberFormat="1" applyFont="1" applyFill="1" applyBorder="1" applyAlignment="1" applyProtection="1">
      <alignment horizontal="center" vertical="center"/>
      <protection locked="0"/>
    </xf>
    <xf numFmtId="1" fontId="3" fillId="8" borderId="31" xfId="0" applyNumberFormat="1" applyFont="1" applyFill="1" applyBorder="1" applyAlignment="1" applyProtection="1">
      <alignment horizontal="center" vertical="center"/>
      <protection locked="0"/>
    </xf>
    <xf numFmtId="1" fontId="3" fillId="8" borderId="42" xfId="0" applyNumberFormat="1" applyFont="1" applyFill="1" applyBorder="1" applyAlignment="1" applyProtection="1">
      <alignment horizontal="center" vertical="center"/>
      <protection locked="0"/>
    </xf>
    <xf numFmtId="1" fontId="3" fillId="8" borderId="1" xfId="0" applyNumberFormat="1" applyFont="1" applyFill="1" applyBorder="1" applyAlignment="1" applyProtection="1">
      <alignment horizontal="center" vertical="center"/>
      <protection locked="0"/>
    </xf>
    <xf numFmtId="1" fontId="3" fillId="8" borderId="33" xfId="0" applyNumberFormat="1" applyFont="1" applyFill="1" applyBorder="1" applyAlignment="1" applyProtection="1">
      <alignment horizontal="center" vertical="center"/>
      <protection locked="0"/>
    </xf>
    <xf numFmtId="1" fontId="3" fillId="8" borderId="29" xfId="0" applyNumberFormat="1" applyFont="1" applyFill="1" applyBorder="1" applyAlignment="1" applyProtection="1">
      <alignment horizontal="center" vertical="center"/>
      <protection locked="0"/>
    </xf>
    <xf numFmtId="1" fontId="3" fillId="8" borderId="41" xfId="0" applyNumberFormat="1" applyFont="1" applyFill="1" applyBorder="1" applyAlignment="1" applyProtection="1">
      <alignment horizontal="center" vertical="center"/>
      <protection locked="0"/>
    </xf>
    <xf numFmtId="1" fontId="3" fillId="0" borderId="20" xfId="0" applyNumberFormat="1" applyFont="1" applyBorder="1" applyAlignment="1">
      <alignment horizontal="center" vertical="center"/>
    </xf>
    <xf numFmtId="0" fontId="16" fillId="0" borderId="26" xfId="0" applyFont="1" applyBorder="1" applyAlignment="1">
      <alignment vertical="top"/>
    </xf>
    <xf numFmtId="0" fontId="36" fillId="0" borderId="0" xfId="0" applyFont="1"/>
    <xf numFmtId="164" fontId="36" fillId="0" borderId="0" xfId="0" applyNumberFormat="1" applyFont="1"/>
    <xf numFmtId="0" fontId="37" fillId="0" borderId="0" xfId="0" applyFont="1"/>
    <xf numFmtId="0" fontId="38" fillId="0" borderId="0" xfId="0" applyFont="1"/>
    <xf numFmtId="1" fontId="38" fillId="0" borderId="0" xfId="0" applyNumberFormat="1" applyFont="1"/>
    <xf numFmtId="0" fontId="25" fillId="0" borderId="0" xfId="0" applyFont="1"/>
    <xf numFmtId="1" fontId="36" fillId="0" borderId="0" xfId="0" applyNumberFormat="1" applyFont="1"/>
    <xf numFmtId="0" fontId="35" fillId="9" borderId="72" xfId="0" applyFont="1" applyFill="1" applyBorder="1" applyProtection="1">
      <protection hidden="1"/>
    </xf>
    <xf numFmtId="0" fontId="1" fillId="0" borderId="0" xfId="0" applyFont="1" applyAlignment="1" applyProtection="1">
      <alignment vertical="top"/>
      <protection hidden="1"/>
    </xf>
    <xf numFmtId="0" fontId="0" fillId="0" borderId="0" xfId="0" applyAlignment="1" applyProtection="1">
      <alignment horizontal="center"/>
      <protection hidden="1"/>
    </xf>
    <xf numFmtId="0" fontId="1" fillId="0" borderId="0" xfId="0" applyFont="1" applyAlignment="1" applyProtection="1">
      <alignment horizontal="center"/>
      <protection hidden="1"/>
    </xf>
    <xf numFmtId="0" fontId="39" fillId="10" borderId="72" xfId="0" applyFont="1" applyFill="1" applyBorder="1" applyAlignment="1" applyProtection="1">
      <alignment horizontal="center" vertical="top" wrapText="1"/>
      <protection hidden="1"/>
    </xf>
    <xf numFmtId="0" fontId="39" fillId="10" borderId="72" xfId="0" applyFont="1" applyFill="1" applyBorder="1" applyAlignment="1" applyProtection="1">
      <alignment vertical="top" wrapText="1"/>
      <protection hidden="1"/>
    </xf>
    <xf numFmtId="0" fontId="35" fillId="9" borderId="72" xfId="0" applyFont="1" applyFill="1" applyBorder="1" applyAlignment="1" applyProtection="1">
      <alignment horizontal="center"/>
      <protection hidden="1"/>
    </xf>
    <xf numFmtId="0" fontId="35" fillId="0" borderId="72" xfId="0" applyFont="1" applyBorder="1" applyAlignment="1" applyProtection="1">
      <alignment horizontal="center"/>
      <protection hidden="1"/>
    </xf>
    <xf numFmtId="1" fontId="4" fillId="0" borderId="11" xfId="0" applyNumberFormat="1" applyFont="1" applyBorder="1" applyAlignment="1" applyProtection="1">
      <alignment horizontal="center" vertical="center"/>
      <protection hidden="1"/>
    </xf>
    <xf numFmtId="1" fontId="1" fillId="0" borderId="73" xfId="0" applyNumberFormat="1" applyFont="1" applyBorder="1" applyAlignment="1" applyProtection="1">
      <alignment horizontal="center" vertical="center" wrapText="1"/>
      <protection locked="0"/>
    </xf>
    <xf numFmtId="1" fontId="1" fillId="0" borderId="74" xfId="0" applyNumberFormat="1" applyFont="1" applyBorder="1" applyAlignment="1" applyProtection="1">
      <alignment horizontal="center" vertical="center" wrapText="1"/>
      <protection locked="0"/>
    </xf>
    <xf numFmtId="1" fontId="1" fillId="3" borderId="32" xfId="0" applyNumberFormat="1" applyFont="1" applyFill="1" applyBorder="1" applyAlignment="1">
      <alignment horizontal="center" vertical="center" wrapText="1"/>
    </xf>
    <xf numFmtId="1" fontId="1" fillId="0" borderId="75" xfId="0" applyNumberFormat="1" applyFont="1" applyBorder="1" applyAlignment="1" applyProtection="1">
      <alignment horizontal="center" vertical="center" wrapText="1"/>
      <protection locked="0"/>
    </xf>
    <xf numFmtId="1" fontId="1" fillId="0" borderId="76" xfId="0" applyNumberFormat="1" applyFont="1" applyBorder="1" applyAlignment="1" applyProtection="1">
      <alignment horizontal="center" vertical="center" wrapText="1"/>
      <protection locked="0"/>
    </xf>
    <xf numFmtId="1" fontId="1" fillId="0" borderId="77" xfId="0" applyNumberFormat="1" applyFont="1" applyBorder="1" applyAlignment="1" applyProtection="1">
      <alignment horizontal="center" vertical="center" wrapText="1"/>
      <protection locked="0"/>
    </xf>
    <xf numFmtId="1" fontId="1" fillId="0" borderId="78" xfId="0" applyNumberFormat="1" applyFont="1" applyBorder="1" applyAlignment="1" applyProtection="1">
      <alignment horizontal="center" vertical="center" wrapText="1"/>
      <protection locked="0"/>
    </xf>
    <xf numFmtId="1" fontId="19" fillId="0" borderId="39" xfId="0" applyNumberFormat="1" applyFont="1" applyBorder="1" applyAlignment="1">
      <alignment horizontal="center" vertical="center" wrapText="1"/>
    </xf>
    <xf numFmtId="1" fontId="19" fillId="0" borderId="79" xfId="0" applyNumberFormat="1" applyFont="1" applyBorder="1" applyAlignment="1">
      <alignment horizontal="center" vertical="center" wrapText="1"/>
    </xf>
    <xf numFmtId="0" fontId="40" fillId="0" borderId="0" xfId="0" applyFont="1" applyAlignment="1">
      <alignment horizontal="left"/>
    </xf>
    <xf numFmtId="1" fontId="3" fillId="0" borderId="71" xfId="0" applyNumberFormat="1" applyFont="1" applyBorder="1" applyAlignment="1">
      <alignment horizontal="center" vertical="center"/>
    </xf>
    <xf numFmtId="1" fontId="3" fillId="0" borderId="68" xfId="0" applyNumberFormat="1" applyFont="1" applyBorder="1" applyAlignment="1">
      <alignment horizontal="center" vertical="center"/>
    </xf>
    <xf numFmtId="1" fontId="3" fillId="0" borderId="79" xfId="0" applyNumberFormat="1" applyFont="1" applyBorder="1" applyAlignment="1">
      <alignment horizontal="center" vertical="center"/>
    </xf>
    <xf numFmtId="1" fontId="3" fillId="0" borderId="55" xfId="0" applyNumberFormat="1" applyFont="1" applyBorder="1" applyAlignment="1">
      <alignment horizontal="center" vertical="center"/>
    </xf>
    <xf numFmtId="1" fontId="5" fillId="0" borderId="20" xfId="0" applyNumberFormat="1" applyFont="1" applyBorder="1" applyAlignment="1">
      <alignment horizontal="center" vertical="center"/>
    </xf>
    <xf numFmtId="1" fontId="5" fillId="0" borderId="0" xfId="0" applyNumberFormat="1" applyFont="1" applyAlignment="1">
      <alignment horizontal="center" vertical="center"/>
    </xf>
    <xf numFmtId="1" fontId="3" fillId="8" borderId="38" xfId="0" applyNumberFormat="1" applyFont="1" applyFill="1" applyBorder="1" applyAlignment="1" applyProtection="1">
      <alignment horizontal="center" vertical="center"/>
      <protection locked="0"/>
    </xf>
    <xf numFmtId="1" fontId="3" fillId="8" borderId="34" xfId="0" applyNumberFormat="1" applyFont="1" applyFill="1" applyBorder="1" applyAlignment="1" applyProtection="1">
      <alignment horizontal="center" vertical="center"/>
      <protection locked="0"/>
    </xf>
    <xf numFmtId="1" fontId="3" fillId="8" borderId="43" xfId="0" applyNumberFormat="1" applyFont="1" applyFill="1" applyBorder="1" applyAlignment="1" applyProtection="1">
      <alignment horizontal="center" vertical="center"/>
      <protection locked="0"/>
    </xf>
    <xf numFmtId="0" fontId="41" fillId="0" borderId="0" xfId="0" applyFont="1" applyAlignment="1">
      <alignment horizontal="center"/>
    </xf>
    <xf numFmtId="1" fontId="12" fillId="0" borderId="0" xfId="0" applyNumberFormat="1" applyFont="1"/>
    <xf numFmtId="1" fontId="19" fillId="0" borderId="27" xfId="0" applyNumberFormat="1" applyFont="1" applyBorder="1" applyAlignment="1">
      <alignment horizontal="center" vertical="center" wrapText="1"/>
    </xf>
    <xf numFmtId="1" fontId="4" fillId="0" borderId="31" xfId="0" applyNumberFormat="1" applyFont="1" applyBorder="1" applyAlignment="1">
      <alignment horizontal="center" vertical="center"/>
    </xf>
    <xf numFmtId="0" fontId="1" fillId="0" borderId="24" xfId="0" applyFont="1" applyBorder="1" applyAlignment="1">
      <alignment vertical="center"/>
    </xf>
    <xf numFmtId="0" fontId="7" fillId="0" borderId="69" xfId="0" applyFont="1" applyBorder="1" applyAlignment="1">
      <alignment vertical="center"/>
    </xf>
    <xf numFmtId="1" fontId="23" fillId="6" borderId="9" xfId="0" applyNumberFormat="1" applyFont="1" applyFill="1" applyBorder="1" applyAlignment="1">
      <alignment horizontal="center" vertical="center"/>
    </xf>
    <xf numFmtId="1" fontId="23" fillId="6" borderId="44" xfId="0" applyNumberFormat="1" applyFont="1" applyFill="1" applyBorder="1" applyAlignment="1">
      <alignment horizontal="center" vertical="center"/>
    </xf>
    <xf numFmtId="1" fontId="23" fillId="6" borderId="10" xfId="0" applyNumberFormat="1" applyFont="1" applyFill="1" applyBorder="1" applyAlignment="1">
      <alignment horizontal="center" vertical="center"/>
    </xf>
    <xf numFmtId="1" fontId="23" fillId="6" borderId="21" xfId="0" applyNumberFormat="1" applyFont="1" applyFill="1" applyBorder="1" applyAlignment="1">
      <alignment horizontal="center" vertical="center"/>
    </xf>
    <xf numFmtId="1" fontId="19" fillId="0" borderId="80" xfId="0" applyNumberFormat="1" applyFont="1" applyBorder="1" applyAlignment="1">
      <alignment horizontal="center" vertical="center" wrapText="1"/>
    </xf>
    <xf numFmtId="1" fontId="19" fillId="0" borderId="71" xfId="0" applyNumberFormat="1" applyFont="1" applyBorder="1" applyAlignment="1">
      <alignment horizontal="center" vertical="center" wrapText="1"/>
    </xf>
    <xf numFmtId="1" fontId="17" fillId="0" borderId="0" xfId="0" applyNumberFormat="1" applyFont="1"/>
    <xf numFmtId="0" fontId="17" fillId="0" borderId="0" xfId="0" applyFont="1"/>
    <xf numFmtId="2" fontId="3" fillId="0" borderId="0" xfId="0" applyNumberFormat="1" applyFont="1"/>
    <xf numFmtId="1" fontId="3" fillId="0" borderId="0" xfId="0" applyNumberFormat="1" applyFont="1" applyAlignment="1" applyProtection="1">
      <alignment horizontal="center" vertical="center"/>
      <protection hidden="1"/>
    </xf>
    <xf numFmtId="0" fontId="36" fillId="0" borderId="0" xfId="0" applyFont="1" applyAlignment="1">
      <alignment horizontal="center" vertical="center"/>
    </xf>
    <xf numFmtId="0" fontId="12" fillId="0" borderId="0" xfId="0" applyFont="1" applyAlignment="1">
      <alignment horizontal="center" vertical="center"/>
    </xf>
    <xf numFmtId="0" fontId="37" fillId="0" borderId="0" xfId="0" applyFont="1" applyAlignment="1">
      <alignment horizontal="center" vertical="center"/>
    </xf>
    <xf numFmtId="0" fontId="38" fillId="0" borderId="0" xfId="0" applyFont="1" applyAlignment="1">
      <alignment horizontal="center" vertical="center"/>
    </xf>
    <xf numFmtId="164" fontId="36" fillId="0" borderId="0" xfId="0" applyNumberFormat="1" applyFont="1" applyAlignment="1">
      <alignment horizontal="center" vertical="center"/>
    </xf>
    <xf numFmtId="164" fontId="19" fillId="0" borderId="17" xfId="0" applyNumberFormat="1" applyFont="1" applyBorder="1" applyAlignment="1">
      <alignment horizontal="center" vertical="center" wrapText="1"/>
    </xf>
    <xf numFmtId="0" fontId="4" fillId="0" borderId="0" xfId="0" applyFont="1" applyAlignment="1">
      <alignment horizontal="center" vertical="center"/>
    </xf>
    <xf numFmtId="164" fontId="42" fillId="0" borderId="0" xfId="0" applyNumberFormat="1" applyFont="1"/>
    <xf numFmtId="0" fontId="12" fillId="0" borderId="40" xfId="0" applyFont="1" applyBorder="1" applyAlignment="1" applyProtection="1">
      <alignment horizontal="center" vertical="center" wrapText="1"/>
      <protection hidden="1"/>
    </xf>
    <xf numFmtId="0" fontId="12" fillId="0" borderId="52" xfId="0" applyFont="1" applyBorder="1" applyAlignment="1" applyProtection="1">
      <alignment horizontal="center" vertical="center" wrapText="1"/>
      <protection hidden="1"/>
    </xf>
    <xf numFmtId="1" fontId="3" fillId="2" borderId="2" xfId="0" applyNumberFormat="1" applyFont="1" applyFill="1" applyBorder="1" applyAlignment="1" applyProtection="1">
      <alignment horizontal="center" vertical="center"/>
      <protection hidden="1"/>
    </xf>
    <xf numFmtId="1" fontId="3" fillId="2" borderId="1" xfId="0" applyNumberFormat="1" applyFont="1" applyFill="1" applyBorder="1" applyAlignment="1">
      <alignment horizontal="center" vertical="center"/>
    </xf>
    <xf numFmtId="0" fontId="12" fillId="3" borderId="11" xfId="0" applyFont="1" applyFill="1" applyBorder="1" applyAlignment="1">
      <alignment horizontal="left" wrapText="1"/>
    </xf>
    <xf numFmtId="1" fontId="3" fillId="11" borderId="6" xfId="0" applyNumberFormat="1" applyFont="1" applyFill="1" applyBorder="1" applyAlignment="1" applyProtection="1">
      <alignment horizontal="center" vertical="center"/>
      <protection locked="0"/>
    </xf>
    <xf numFmtId="1" fontId="3" fillId="11" borderId="30" xfId="0" applyNumberFormat="1" applyFont="1" applyFill="1" applyBorder="1" applyAlignment="1" applyProtection="1">
      <alignment horizontal="center" vertical="center"/>
      <protection locked="0"/>
    </xf>
    <xf numFmtId="164" fontId="3" fillId="11" borderId="41" xfId="0" applyNumberFormat="1" applyFont="1" applyFill="1" applyBorder="1" applyAlignment="1" applyProtection="1">
      <alignment horizontal="center" vertical="center"/>
      <protection locked="0"/>
    </xf>
    <xf numFmtId="1" fontId="4" fillId="11" borderId="8" xfId="0" applyNumberFormat="1" applyFont="1" applyFill="1" applyBorder="1" applyAlignment="1" applyProtection="1">
      <alignment horizontal="center" vertical="center"/>
      <protection locked="0"/>
    </xf>
    <xf numFmtId="164" fontId="3" fillId="11" borderId="47" xfId="0" applyNumberFormat="1" applyFont="1" applyFill="1" applyBorder="1" applyAlignment="1" applyProtection="1">
      <alignment horizontal="center" vertical="center"/>
      <protection locked="0"/>
    </xf>
    <xf numFmtId="1" fontId="3" fillId="11" borderId="9" xfId="0" applyNumberFormat="1" applyFont="1" applyFill="1" applyBorder="1" applyAlignment="1" applyProtection="1">
      <alignment horizontal="center" vertical="center"/>
      <protection locked="0"/>
    </xf>
    <xf numFmtId="164" fontId="3" fillId="11" borderId="31" xfId="0" applyNumberFormat="1" applyFont="1" applyFill="1" applyBorder="1" applyAlignment="1" applyProtection="1">
      <alignment horizontal="center" vertical="center"/>
      <protection locked="0"/>
    </xf>
    <xf numFmtId="164" fontId="3" fillId="11" borderId="10" xfId="0" applyNumberFormat="1" applyFont="1" applyFill="1" applyBorder="1" applyAlignment="1" applyProtection="1">
      <alignment horizontal="center" vertical="center"/>
      <protection locked="0"/>
    </xf>
    <xf numFmtId="1" fontId="4" fillId="11" borderId="12" xfId="0" applyNumberFormat="1" applyFont="1" applyFill="1" applyBorder="1" applyAlignment="1" applyProtection="1">
      <alignment horizontal="center" vertical="center"/>
      <protection locked="0"/>
    </xf>
    <xf numFmtId="164" fontId="3" fillId="11" borderId="7" xfId="0" applyNumberFormat="1" applyFont="1" applyFill="1" applyBorder="1" applyAlignment="1" applyProtection="1">
      <alignment horizontal="center" vertical="center"/>
      <protection locked="0"/>
    </xf>
    <xf numFmtId="164" fontId="3" fillId="11" borderId="19" xfId="0" applyNumberFormat="1" applyFont="1" applyFill="1" applyBorder="1" applyAlignment="1" applyProtection="1">
      <alignment horizontal="center" vertical="center"/>
      <protection locked="0"/>
    </xf>
    <xf numFmtId="1" fontId="3" fillId="11" borderId="1" xfId="0" applyNumberFormat="1" applyFont="1" applyFill="1" applyBorder="1" applyAlignment="1" applyProtection="1">
      <alignment horizontal="center" vertical="center"/>
      <protection locked="0"/>
    </xf>
    <xf numFmtId="164" fontId="3" fillId="11" borderId="3" xfId="0" applyNumberFormat="1" applyFont="1" applyFill="1" applyBorder="1" applyAlignment="1" applyProtection="1">
      <alignment horizontal="center" vertical="center"/>
      <protection locked="0"/>
    </xf>
    <xf numFmtId="1" fontId="4" fillId="11" borderId="11" xfId="0" applyNumberFormat="1" applyFont="1" applyFill="1" applyBorder="1" applyAlignment="1" applyProtection="1">
      <alignment horizontal="center" vertical="center"/>
      <protection locked="0"/>
    </xf>
    <xf numFmtId="164" fontId="3" fillId="11" borderId="11" xfId="0" applyNumberFormat="1" applyFont="1" applyFill="1" applyBorder="1" applyAlignment="1" applyProtection="1">
      <alignment horizontal="center" vertical="center"/>
      <protection locked="0"/>
    </xf>
    <xf numFmtId="164" fontId="3" fillId="11" borderId="18" xfId="0" applyNumberFormat="1" applyFont="1" applyFill="1" applyBorder="1" applyAlignment="1" applyProtection="1">
      <alignment horizontal="center" vertical="center"/>
      <protection locked="0"/>
    </xf>
    <xf numFmtId="1" fontId="3" fillId="11" borderId="28" xfId="0" applyNumberFormat="1" applyFont="1" applyFill="1" applyBorder="1" applyAlignment="1" applyProtection="1">
      <alignment horizontal="center" vertical="center"/>
      <protection locked="0"/>
    </xf>
    <xf numFmtId="1" fontId="4" fillId="11" borderId="40" xfId="0" applyNumberFormat="1" applyFont="1" applyFill="1" applyBorder="1" applyAlignment="1" applyProtection="1">
      <alignment horizontal="center" vertical="center"/>
      <protection locked="0"/>
    </xf>
    <xf numFmtId="164" fontId="3" fillId="11" borderId="40" xfId="0" applyNumberFormat="1" applyFont="1" applyFill="1" applyBorder="1" applyAlignment="1" applyProtection="1">
      <alignment horizontal="center" vertical="center"/>
      <protection locked="0"/>
    </xf>
    <xf numFmtId="1" fontId="3" fillId="11" borderId="2" xfId="0" applyNumberFormat="1" applyFont="1" applyFill="1" applyBorder="1" applyAlignment="1" applyProtection="1">
      <alignment horizontal="center" vertical="center"/>
      <protection locked="0"/>
    </xf>
    <xf numFmtId="164" fontId="3" fillId="11" borderId="4" xfId="0" applyNumberFormat="1" applyFont="1" applyFill="1" applyBorder="1" applyAlignment="1" applyProtection="1">
      <alignment horizontal="center" vertical="center"/>
      <protection locked="0"/>
    </xf>
    <xf numFmtId="164" fontId="3" fillId="11" borderId="17" xfId="0" applyNumberFormat="1" applyFont="1" applyFill="1" applyBorder="1" applyAlignment="1" applyProtection="1">
      <alignment horizontal="center" vertical="center"/>
      <protection locked="0"/>
    </xf>
    <xf numFmtId="164" fontId="3" fillId="11" borderId="52" xfId="0" applyNumberFormat="1" applyFont="1" applyFill="1" applyBorder="1" applyAlignment="1" applyProtection="1">
      <alignment horizontal="center" vertical="center"/>
      <protection locked="0"/>
    </xf>
    <xf numFmtId="1" fontId="4" fillId="5" borderId="8" xfId="0" applyNumberFormat="1" applyFont="1" applyFill="1" applyBorder="1" applyAlignment="1">
      <alignment horizontal="center" vertical="center"/>
    </xf>
    <xf numFmtId="0" fontId="43" fillId="0" borderId="72" xfId="0" applyFont="1" applyBorder="1"/>
    <xf numFmtId="0" fontId="18" fillId="0" borderId="13" xfId="0" applyFont="1" applyBorder="1" applyAlignment="1">
      <alignment horizontal="center" vertical="center" textRotation="90" wrapText="1"/>
    </xf>
    <xf numFmtId="0" fontId="17" fillId="0" borderId="14" xfId="0" applyFont="1" applyBorder="1" applyAlignment="1">
      <alignment horizontal="center" vertical="center" textRotation="90" wrapText="1"/>
    </xf>
    <xf numFmtId="0" fontId="23" fillId="0" borderId="15" xfId="0" applyFont="1" applyBorder="1" applyAlignment="1">
      <alignment horizontal="center" vertical="center" textRotation="90" wrapText="1"/>
    </xf>
    <xf numFmtId="0" fontId="17" fillId="0" borderId="0" xfId="0" applyFont="1" applyAlignment="1">
      <alignment horizontal="center" vertical="center" textRotation="90" wrapText="1"/>
    </xf>
    <xf numFmtId="0" fontId="17" fillId="0" borderId="16" xfId="0" applyFont="1" applyBorder="1" applyAlignment="1">
      <alignment horizontal="center" vertical="center" textRotation="90" wrapText="1"/>
    </xf>
    <xf numFmtId="0" fontId="17" fillId="0" borderId="33" xfId="0" applyFont="1" applyBorder="1" applyAlignment="1">
      <alignment horizontal="center" vertical="center" textRotation="90" wrapText="1"/>
    </xf>
    <xf numFmtId="0" fontId="17" fillId="0" borderId="34" xfId="0" applyFont="1" applyBorder="1" applyAlignment="1">
      <alignment horizontal="center" vertical="center" textRotation="90" wrapText="1"/>
    </xf>
    <xf numFmtId="0" fontId="50" fillId="0" borderId="42" xfId="0" applyFont="1" applyBorder="1" applyAlignment="1">
      <alignment horizontal="center" vertical="center" wrapText="1"/>
    </xf>
    <xf numFmtId="0" fontId="51" fillId="0" borderId="18" xfId="0" applyFont="1" applyBorder="1" applyAlignment="1">
      <alignment horizontal="center" vertical="center" wrapText="1"/>
    </xf>
    <xf numFmtId="0" fontId="51" fillId="0" borderId="1" xfId="0" applyFont="1" applyBorder="1" applyAlignment="1">
      <alignment horizontal="center" vertical="center" wrapText="1"/>
    </xf>
    <xf numFmtId="0" fontId="50" fillId="0" borderId="38" xfId="0" applyFont="1" applyBorder="1" applyAlignment="1">
      <alignment horizontal="center" vertical="center" wrapText="1"/>
    </xf>
    <xf numFmtId="0" fontId="50" fillId="0" borderId="1" xfId="0" applyFont="1" applyBorder="1" applyAlignment="1">
      <alignment horizontal="center" vertical="center" wrapText="1"/>
    </xf>
    <xf numFmtId="0" fontId="23" fillId="12" borderId="40" xfId="0" applyFont="1" applyFill="1" applyBorder="1" applyAlignment="1">
      <alignment horizontal="center" vertical="center" wrapText="1"/>
    </xf>
    <xf numFmtId="0" fontId="7" fillId="0" borderId="0" xfId="0" applyFont="1" applyProtection="1">
      <protection hidden="1"/>
    </xf>
    <xf numFmtId="0" fontId="7" fillId="0" borderId="0" xfId="0" applyFont="1" applyAlignment="1" applyProtection="1">
      <alignment horizontal="center"/>
      <protection hidden="1"/>
    </xf>
    <xf numFmtId="0" fontId="1" fillId="0" borderId="0" xfId="0" applyFont="1" applyAlignment="1" applyProtection="1">
      <alignment wrapText="1"/>
      <protection hidden="1"/>
    </xf>
    <xf numFmtId="0" fontId="20" fillId="0" borderId="0" xfId="0" applyFont="1" applyAlignment="1" applyProtection="1">
      <alignment horizontal="left" vertical="center" wrapText="1"/>
      <protection hidden="1"/>
    </xf>
    <xf numFmtId="0" fontId="12" fillId="0" borderId="0" xfId="0" applyFont="1" applyAlignment="1">
      <alignment vertical="top" wrapText="1"/>
    </xf>
    <xf numFmtId="1" fontId="3" fillId="11" borderId="43" xfId="0" applyNumberFormat="1" applyFont="1" applyFill="1" applyBorder="1" applyAlignment="1" applyProtection="1">
      <alignment horizontal="center" vertical="center"/>
      <protection locked="0"/>
    </xf>
    <xf numFmtId="164" fontId="3" fillId="11" borderId="8" xfId="0" applyNumberFormat="1" applyFont="1" applyFill="1" applyBorder="1" applyAlignment="1" applyProtection="1">
      <alignment horizontal="center" vertical="center"/>
      <protection locked="0"/>
    </xf>
    <xf numFmtId="0" fontId="0" fillId="0" borderId="0" xfId="0" applyAlignment="1">
      <alignment wrapText="1"/>
    </xf>
    <xf numFmtId="0" fontId="52" fillId="0" borderId="0" xfId="0" applyFont="1" applyAlignment="1">
      <alignment vertical="center"/>
    </xf>
    <xf numFmtId="0" fontId="53" fillId="0" borderId="0" xfId="0" applyFont="1" applyAlignment="1">
      <alignment horizontal="center" vertical="center" wrapText="1"/>
    </xf>
    <xf numFmtId="0" fontId="0" fillId="0" borderId="0" xfId="0" applyAlignment="1">
      <alignment vertical="center" wrapText="1"/>
    </xf>
    <xf numFmtId="0" fontId="0" fillId="0" borderId="0" xfId="0" applyAlignment="1">
      <alignment vertical="center"/>
    </xf>
    <xf numFmtId="0" fontId="54" fillId="0" borderId="0" xfId="0" applyFont="1" applyAlignment="1">
      <alignment vertical="center" wrapText="1"/>
    </xf>
    <xf numFmtId="0" fontId="58" fillId="0" borderId="0" xfId="0" applyFont="1" applyAlignment="1">
      <alignment vertical="center" wrapText="1"/>
    </xf>
    <xf numFmtId="0" fontId="59" fillId="0" borderId="0" xfId="0" applyFont="1" applyAlignment="1">
      <alignment vertical="center" wrapText="1"/>
    </xf>
    <xf numFmtId="0" fontId="54" fillId="0" borderId="0" xfId="0" applyFont="1" applyAlignment="1">
      <alignment horizontal="justify" vertical="center" wrapText="1"/>
    </xf>
    <xf numFmtId="0" fontId="61" fillId="0" borderId="0" xfId="0" applyFont="1" applyAlignment="1">
      <alignment vertical="center" wrapText="1"/>
    </xf>
    <xf numFmtId="0" fontId="56" fillId="0" borderId="0" xfId="0" applyFont="1" applyAlignment="1">
      <alignment horizontal="justify" vertical="center" wrapText="1"/>
    </xf>
    <xf numFmtId="0" fontId="56" fillId="0" borderId="0" xfId="0" applyFont="1" applyAlignment="1">
      <alignment vertical="center" wrapText="1"/>
    </xf>
    <xf numFmtId="0" fontId="41" fillId="0" borderId="0" xfId="0" applyFont="1" applyAlignment="1">
      <alignment vertical="center" wrapText="1"/>
    </xf>
    <xf numFmtId="0" fontId="53" fillId="0" borderId="0" xfId="0" applyFont="1" applyAlignment="1">
      <alignment horizontal="justify" vertical="center" wrapText="1"/>
    </xf>
    <xf numFmtId="0" fontId="63" fillId="0" borderId="0" xfId="0" applyFont="1" applyAlignment="1">
      <alignment horizontal="justify" vertical="center" wrapText="1"/>
    </xf>
    <xf numFmtId="0" fontId="54" fillId="0" borderId="0" xfId="0" applyFont="1" applyAlignment="1">
      <alignment wrapText="1"/>
    </xf>
    <xf numFmtId="49" fontId="36" fillId="0" borderId="0" xfId="0" applyNumberFormat="1" applyFont="1" applyAlignment="1">
      <alignment horizontal="center" vertical="center" textRotation="90" wrapText="1"/>
    </xf>
    <xf numFmtId="0" fontId="36" fillId="0" borderId="0" xfId="0" applyFont="1" applyAlignment="1">
      <alignment horizontal="center" vertical="center"/>
    </xf>
    <xf numFmtId="0" fontId="3" fillId="0" borderId="0" xfId="0" applyFont="1" applyAlignment="1">
      <alignment horizontal="center" vertical="center"/>
    </xf>
    <xf numFmtId="49" fontId="26" fillId="0" borderId="0" xfId="0" applyNumberFormat="1" applyFont="1" applyAlignment="1">
      <alignment horizontal="center" vertical="center" textRotation="90" wrapText="1"/>
    </xf>
    <xf numFmtId="164" fontId="38" fillId="0" borderId="0" xfId="0" applyNumberFormat="1" applyFont="1" applyAlignment="1">
      <alignment horizontal="right"/>
    </xf>
    <xf numFmtId="49" fontId="27" fillId="0" borderId="2" xfId="0" applyNumberFormat="1" applyFont="1" applyBorder="1" applyAlignment="1" applyProtection="1">
      <alignment horizontal="center" vertical="center" textRotation="90" wrapText="1"/>
      <protection hidden="1"/>
    </xf>
    <xf numFmtId="49" fontId="27" fillId="0" borderId="13" xfId="0" applyNumberFormat="1" applyFont="1" applyBorder="1" applyAlignment="1" applyProtection="1">
      <alignment horizontal="center" vertical="center" textRotation="90" wrapText="1"/>
      <protection hidden="1"/>
    </xf>
    <xf numFmtId="49" fontId="27" fillId="0" borderId="6" xfId="0" applyNumberFormat="1" applyFont="1" applyBorder="1" applyAlignment="1" applyProtection="1">
      <alignment horizontal="center" vertical="center" textRotation="90" wrapText="1"/>
      <protection hidden="1"/>
    </xf>
    <xf numFmtId="49" fontId="38" fillId="0" borderId="0" xfId="0" applyNumberFormat="1" applyFont="1" applyAlignment="1">
      <alignment horizontal="center" vertical="center" textRotation="90" wrapText="1"/>
    </xf>
    <xf numFmtId="49" fontId="3" fillId="0" borderId="0" xfId="0" applyNumberFormat="1" applyFont="1" applyAlignment="1">
      <alignment horizontal="center" vertical="center" textRotation="90" wrapText="1"/>
    </xf>
    <xf numFmtId="49" fontId="4" fillId="0" borderId="0" xfId="0" applyNumberFormat="1" applyFont="1" applyAlignment="1">
      <alignment horizontal="center" vertical="center" textRotation="90" wrapText="1"/>
    </xf>
    <xf numFmtId="0" fontId="4" fillId="2" borderId="6" xfId="0" applyFont="1" applyFill="1" applyBorder="1" applyAlignment="1" applyProtection="1">
      <alignment horizontal="center" vertical="center"/>
      <protection hidden="1"/>
    </xf>
    <xf numFmtId="0" fontId="4" fillId="2" borderId="7" xfId="0" applyFont="1" applyFill="1" applyBorder="1" applyAlignment="1" applyProtection="1">
      <alignment horizontal="center" vertical="center"/>
      <protection hidden="1"/>
    </xf>
    <xf numFmtId="0" fontId="7" fillId="0" borderId="0" xfId="0" applyFont="1" applyAlignment="1">
      <alignment horizontal="center" vertical="center"/>
    </xf>
    <xf numFmtId="0" fontId="17" fillId="2" borderId="1" xfId="0" applyFont="1" applyFill="1" applyBorder="1" applyAlignment="1" applyProtection="1">
      <alignment horizontal="right" vertical="center"/>
      <protection hidden="1"/>
    </xf>
    <xf numFmtId="0" fontId="17" fillId="2" borderId="3" xfId="0" applyFont="1" applyFill="1" applyBorder="1" applyAlignment="1" applyProtection="1">
      <alignment horizontal="right" vertical="center"/>
      <protection hidden="1"/>
    </xf>
    <xf numFmtId="0" fontId="4" fillId="2" borderId="3" xfId="0" applyFont="1" applyFill="1" applyBorder="1" applyAlignment="1" applyProtection="1">
      <alignment horizontal="center" vertical="center" wrapText="1"/>
      <protection hidden="1"/>
    </xf>
    <xf numFmtId="0" fontId="4" fillId="2" borderId="18" xfId="0" applyFont="1" applyFill="1" applyBorder="1" applyAlignment="1" applyProtection="1">
      <alignment horizontal="center" vertical="center" wrapText="1"/>
      <protection hidden="1"/>
    </xf>
    <xf numFmtId="0" fontId="4" fillId="2" borderId="81" xfId="0" applyFont="1" applyFill="1" applyBorder="1" applyAlignment="1" applyProtection="1">
      <alignment horizontal="center" vertical="center" wrapText="1"/>
      <protection hidden="1"/>
    </xf>
    <xf numFmtId="1" fontId="1" fillId="2" borderId="1" xfId="0" applyNumberFormat="1" applyFont="1" applyFill="1" applyBorder="1" applyAlignment="1">
      <alignment horizontal="right" vertical="center"/>
    </xf>
    <xf numFmtId="0" fontId="12" fillId="0" borderId="0" xfId="0" applyFont="1" applyAlignment="1">
      <alignment horizontal="left" vertical="top" wrapText="1"/>
    </xf>
    <xf numFmtId="0" fontId="2" fillId="0" borderId="0" xfId="0" applyFont="1" applyAlignment="1">
      <alignment horizontal="right" vertical="center"/>
    </xf>
    <xf numFmtId="0" fontId="44" fillId="8" borderId="0" xfId="0" applyFont="1" applyFill="1" applyAlignment="1" applyProtection="1">
      <alignment horizontal="left" vertical="center"/>
      <protection locked="0"/>
    </xf>
    <xf numFmtId="0" fontId="24" fillId="0" borderId="3" xfId="0" applyFont="1" applyBorder="1" applyAlignment="1" applyProtection="1">
      <alignment horizontal="center" vertical="center"/>
      <protection hidden="1"/>
    </xf>
    <xf numFmtId="0" fontId="24" fillId="0" borderId="18" xfId="0" applyFont="1" applyBorder="1" applyAlignment="1" applyProtection="1">
      <alignment horizontal="center" vertical="center"/>
      <protection hidden="1"/>
    </xf>
    <xf numFmtId="0" fontId="24" fillId="0" borderId="59" xfId="0" applyFont="1" applyBorder="1" applyAlignment="1" applyProtection="1">
      <alignment horizontal="center" vertical="center"/>
      <protection hidden="1"/>
    </xf>
    <xf numFmtId="0" fontId="8" fillId="0" borderId="0" xfId="0" applyFont="1" applyAlignment="1">
      <alignment horizontal="center" vertical="center"/>
    </xf>
    <xf numFmtId="49" fontId="3" fillId="0" borderId="2" xfId="0" applyNumberFormat="1" applyFont="1" applyBorder="1" applyAlignment="1" applyProtection="1">
      <alignment horizontal="center" vertical="center" textRotation="90" wrapText="1"/>
      <protection hidden="1"/>
    </xf>
    <xf numFmtId="49" fontId="3" fillId="0" borderId="13" xfId="0" applyNumberFormat="1" applyFont="1" applyBorder="1" applyAlignment="1" applyProtection="1">
      <alignment horizontal="center" vertical="center" textRotation="90" wrapText="1"/>
      <protection hidden="1"/>
    </xf>
    <xf numFmtId="49" fontId="3" fillId="0" borderId="6" xfId="0" applyNumberFormat="1" applyFont="1" applyBorder="1" applyAlignment="1" applyProtection="1">
      <alignment horizontal="center" vertical="center" textRotation="90" wrapText="1"/>
      <protection hidden="1"/>
    </xf>
    <xf numFmtId="49" fontId="1" fillId="0" borderId="2" xfId="0" applyNumberFormat="1" applyFont="1" applyBorder="1" applyAlignment="1" applyProtection="1">
      <alignment horizontal="center" vertical="center" textRotation="90" wrapText="1"/>
      <protection hidden="1"/>
    </xf>
    <xf numFmtId="49" fontId="1" fillId="0" borderId="13" xfId="0" applyNumberFormat="1" applyFont="1" applyBorder="1" applyAlignment="1" applyProtection="1">
      <alignment horizontal="center" vertical="center" textRotation="90" wrapText="1"/>
      <protection hidden="1"/>
    </xf>
    <xf numFmtId="49" fontId="1" fillId="0" borderId="6" xfId="0" applyNumberFormat="1" applyFont="1" applyBorder="1" applyAlignment="1" applyProtection="1">
      <alignment horizontal="center" vertical="center" textRotation="90" wrapText="1"/>
      <protection hidden="1"/>
    </xf>
    <xf numFmtId="0" fontId="7" fillId="0" borderId="56" xfId="0" applyFont="1" applyBorder="1" applyAlignment="1">
      <alignment horizontal="center" vertical="center" wrapText="1"/>
    </xf>
    <xf numFmtId="0" fontId="7" fillId="0" borderId="70" xfId="0" applyFont="1" applyBorder="1" applyAlignment="1">
      <alignment horizontal="center" vertical="center" wrapText="1"/>
    </xf>
    <xf numFmtId="0" fontId="11" fillId="0" borderId="37" xfId="0" applyFont="1" applyBorder="1" applyAlignment="1">
      <alignment horizontal="center" vertical="center"/>
    </xf>
    <xf numFmtId="0" fontId="11" fillId="0" borderId="23" xfId="0" applyFont="1" applyBorder="1" applyAlignment="1">
      <alignment horizontal="center" vertical="center"/>
    </xf>
    <xf numFmtId="0" fontId="11" fillId="0" borderId="25" xfId="0" applyFont="1" applyBorder="1" applyAlignment="1">
      <alignment horizontal="center" vertical="center"/>
    </xf>
    <xf numFmtId="0" fontId="10" fillId="0" borderId="47" xfId="0" applyFont="1" applyBorder="1" applyAlignment="1">
      <alignment horizontal="center" vertical="center"/>
    </xf>
    <xf numFmtId="0" fontId="10" fillId="0" borderId="23" xfId="0" applyFont="1" applyBorder="1" applyAlignment="1">
      <alignment horizontal="center" vertical="center"/>
    </xf>
    <xf numFmtId="0" fontId="10" fillId="0" borderId="25" xfId="0" applyFont="1" applyBorder="1" applyAlignment="1">
      <alignment horizontal="center" vertical="center"/>
    </xf>
    <xf numFmtId="0" fontId="23" fillId="0" borderId="4" xfId="0" applyFont="1" applyBorder="1" applyAlignment="1" applyProtection="1">
      <alignment horizontal="center" vertical="center" wrapText="1"/>
      <protection hidden="1"/>
    </xf>
    <xf numFmtId="0" fontId="23" fillId="0" borderId="17" xfId="0" applyFont="1" applyBorder="1" applyAlignment="1" applyProtection="1">
      <alignment horizontal="center" vertical="center" wrapText="1"/>
      <protection hidden="1"/>
    </xf>
    <xf numFmtId="0" fontId="23" fillId="0" borderId="5" xfId="0" applyFont="1" applyBorder="1" applyAlignment="1" applyProtection="1">
      <alignment horizontal="center" vertical="center" wrapText="1"/>
      <protection hidden="1"/>
    </xf>
    <xf numFmtId="0" fontId="17" fillId="0" borderId="2" xfId="0" applyFont="1" applyBorder="1" applyAlignment="1" applyProtection="1">
      <alignment horizontal="center" vertical="center" textRotation="90" wrapText="1"/>
      <protection hidden="1"/>
    </xf>
    <xf numFmtId="0" fontId="17" fillId="0" borderId="13" xfId="0" applyFont="1" applyBorder="1" applyAlignment="1" applyProtection="1">
      <alignment horizontal="center" vertical="center" textRotation="90" wrapText="1"/>
      <protection hidden="1"/>
    </xf>
    <xf numFmtId="0" fontId="17" fillId="0" borderId="6" xfId="0" applyFont="1" applyBorder="1" applyAlignment="1" applyProtection="1">
      <alignment horizontal="center" vertical="center" textRotation="90" wrapText="1"/>
      <protection hidden="1"/>
    </xf>
    <xf numFmtId="49" fontId="26" fillId="0" borderId="2" xfId="0" applyNumberFormat="1" applyFont="1" applyBorder="1" applyAlignment="1" applyProtection="1">
      <alignment horizontal="center" vertical="center" textRotation="90" wrapText="1"/>
      <protection hidden="1"/>
    </xf>
    <xf numFmtId="49" fontId="26" fillId="0" borderId="13" xfId="0" applyNumberFormat="1" applyFont="1" applyBorder="1" applyAlignment="1" applyProtection="1">
      <alignment horizontal="center" vertical="center" textRotation="90" wrapText="1"/>
      <protection hidden="1"/>
    </xf>
    <xf numFmtId="49" fontId="26" fillId="0" borderId="6" xfId="0" applyNumberFormat="1" applyFont="1" applyBorder="1" applyAlignment="1" applyProtection="1">
      <alignment horizontal="center" vertical="center" textRotation="90" wrapText="1"/>
      <protection hidden="1"/>
    </xf>
    <xf numFmtId="0" fontId="4" fillId="0" borderId="0" xfId="0" applyFont="1" applyAlignment="1">
      <alignment horizontal="center"/>
    </xf>
    <xf numFmtId="0" fontId="7" fillId="0" borderId="22" xfId="0" applyFont="1" applyBorder="1" applyAlignment="1">
      <alignment horizontal="center" vertical="center"/>
    </xf>
    <xf numFmtId="0" fontId="23" fillId="0" borderId="40" xfId="0" applyFont="1" applyBorder="1" applyAlignment="1">
      <alignment horizontal="center" vertical="center" textRotation="90" wrapText="1"/>
    </xf>
    <xf numFmtId="0" fontId="23" fillId="0" borderId="11" xfId="0" applyFont="1" applyBorder="1" applyAlignment="1">
      <alignment horizontal="center" vertical="center" textRotation="90" wrapText="1"/>
    </xf>
    <xf numFmtId="0" fontId="2" fillId="0" borderId="9" xfId="0" applyFont="1" applyBorder="1" applyAlignment="1" applyProtection="1">
      <alignment horizontal="left" vertical="center"/>
      <protection hidden="1"/>
    </xf>
    <xf numFmtId="0" fontId="2" fillId="0" borderId="21" xfId="0" applyFont="1" applyBorder="1" applyAlignment="1" applyProtection="1">
      <alignment horizontal="left" vertical="center"/>
      <protection hidden="1"/>
    </xf>
    <xf numFmtId="0" fontId="2" fillId="0" borderId="10" xfId="0" applyFont="1" applyBorder="1" applyAlignment="1" applyProtection="1">
      <alignment horizontal="left" vertical="center"/>
      <protection hidden="1"/>
    </xf>
    <xf numFmtId="0" fontId="13" fillId="0" borderId="0" xfId="0" applyFont="1" applyAlignment="1">
      <alignment horizontal="center" vertical="center"/>
    </xf>
    <xf numFmtId="0" fontId="23" fillId="0" borderId="47"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22" xfId="0" applyFont="1" applyBorder="1" applyAlignment="1">
      <alignment horizontal="center" vertical="center" wrapText="1"/>
    </xf>
    <xf numFmtId="0" fontId="23" fillId="0" borderId="36" xfId="0" applyFont="1" applyBorder="1" applyAlignment="1">
      <alignment horizontal="center" vertical="center" wrapText="1"/>
    </xf>
    <xf numFmtId="0" fontId="2" fillId="0" borderId="26" xfId="0" applyFont="1" applyBorder="1" applyAlignment="1">
      <alignment horizontal="right" vertical="center"/>
    </xf>
    <xf numFmtId="0" fontId="23" fillId="0" borderId="32" xfId="0" applyFont="1" applyBorder="1" applyAlignment="1">
      <alignment horizontal="center" vertical="center"/>
    </xf>
    <xf numFmtId="0" fontId="23" fillId="0" borderId="41" xfId="0" applyFont="1" applyBorder="1" applyAlignment="1">
      <alignment horizontal="center" vertical="center"/>
    </xf>
    <xf numFmtId="0" fontId="16" fillId="0" borderId="0" xfId="0" applyFont="1" applyAlignment="1">
      <alignment horizontal="right" vertical="center"/>
    </xf>
    <xf numFmtId="1" fontId="19" fillId="0" borderId="39" xfId="0" applyNumberFormat="1" applyFont="1" applyBorder="1" applyAlignment="1">
      <alignment horizontal="center" vertical="center" wrapText="1"/>
    </xf>
    <xf numFmtId="1" fontId="19" fillId="0" borderId="55" xfId="0" applyNumberFormat="1" applyFont="1" applyBorder="1" applyAlignment="1">
      <alignment horizontal="center" vertical="center" wrapText="1"/>
    </xf>
    <xf numFmtId="1" fontId="7" fillId="0" borderId="35" xfId="0" applyNumberFormat="1" applyFont="1" applyBorder="1" applyAlignment="1">
      <alignment horizontal="center" vertical="center"/>
    </xf>
    <xf numFmtId="1" fontId="7" fillId="0" borderId="36" xfId="0" applyNumberFormat="1" applyFont="1" applyBorder="1" applyAlignment="1">
      <alignment horizontal="center" vertical="center"/>
    </xf>
    <xf numFmtId="0" fontId="23" fillId="0" borderId="47" xfId="0" applyFont="1" applyBorder="1" applyAlignment="1">
      <alignment horizontal="center" vertical="center"/>
    </xf>
    <xf numFmtId="0" fontId="23" fillId="0" borderId="25" xfId="0" applyFont="1" applyBorder="1" applyAlignment="1">
      <alignment horizontal="center" vertical="center"/>
    </xf>
    <xf numFmtId="1" fontId="7" fillId="0" borderId="9" xfId="0" applyNumberFormat="1" applyFont="1" applyBorder="1" applyAlignment="1">
      <alignment horizontal="center" vertical="center"/>
    </xf>
    <xf numFmtId="1" fontId="7" fillId="0" borderId="10" xfId="0" applyNumberFormat="1" applyFont="1" applyBorder="1" applyAlignment="1">
      <alignment horizontal="center" vertical="center"/>
    </xf>
    <xf numFmtId="0" fontId="3" fillId="0" borderId="0" xfId="0" applyFont="1" applyAlignment="1" applyProtection="1">
      <alignment horizontal="center" vertical="center"/>
      <protection hidden="1"/>
    </xf>
    <xf numFmtId="0" fontId="0" fillId="0" borderId="0" xfId="0" applyBorder="1" applyAlignment="1">
      <alignment wrapText="1"/>
    </xf>
    <xf numFmtId="0" fontId="67" fillId="2" borderId="82" xfId="0" applyFont="1" applyFill="1" applyBorder="1" applyAlignment="1">
      <alignment horizontal="center" vertical="center" wrapText="1"/>
    </xf>
    <xf numFmtId="0" fontId="48" fillId="0" borderId="0" xfId="0" applyFont="1"/>
  </cellXfs>
  <cellStyles count="1">
    <cellStyle name="Normale" xfId="0" builtinId="0"/>
  </cellStyles>
  <dxfs count="144">
    <dxf>
      <font>
        <color auto="1"/>
      </font>
      <fill>
        <patternFill>
          <bgColor rgb="FF00B050"/>
        </patternFill>
      </fill>
    </dxf>
    <dxf>
      <font>
        <color theme="0"/>
      </font>
      <fill>
        <patternFill>
          <bgColor rgb="FFFF0000"/>
        </patternFill>
      </fill>
    </dxf>
    <dxf>
      <fill>
        <patternFill>
          <bgColor rgb="FF00B050"/>
        </patternFill>
      </fill>
    </dxf>
    <dxf>
      <fill>
        <patternFill>
          <bgColor rgb="FFFF0000"/>
        </patternFill>
      </fill>
    </dxf>
    <dxf>
      <font>
        <color theme="0"/>
      </font>
      <fill>
        <patternFill>
          <bgColor rgb="FFFF0000"/>
        </patternFill>
      </fill>
    </dxf>
    <dxf>
      <fill>
        <patternFill>
          <bgColor rgb="FF00B050"/>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ont>
        <color rgb="FFFF0000"/>
      </font>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rgb="FF00B050"/>
        </patternFill>
      </fill>
    </dxf>
    <dxf>
      <fill>
        <patternFill>
          <bgColor rgb="FFFF0000"/>
        </patternFill>
      </fill>
    </dxf>
    <dxf>
      <font>
        <color theme="0"/>
      </font>
      <fill>
        <patternFill>
          <bgColor rgb="FFFF0000"/>
        </patternFill>
      </fill>
    </dxf>
    <dxf>
      <font>
        <color auto="1"/>
      </font>
      <fill>
        <patternFill>
          <bgColor rgb="FF00B050"/>
        </patternFill>
      </fill>
    </dxf>
    <dxf>
      <font>
        <color theme="0"/>
      </font>
      <fill>
        <patternFill>
          <bgColor rgb="FFFF0000"/>
        </patternFill>
      </fill>
    </dxf>
    <dxf>
      <fill>
        <patternFill>
          <bgColor rgb="FFFF0000"/>
        </patternFill>
      </fill>
    </dxf>
    <dxf>
      <fill>
        <patternFill>
          <bgColor rgb="FF00B050"/>
        </patternFill>
      </fill>
    </dxf>
    <dxf>
      <fill>
        <patternFill>
          <bgColor rgb="FF00B050"/>
        </patternFill>
      </fill>
    </dxf>
    <dxf>
      <font>
        <color rgb="FFFF0000"/>
      </font>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rgb="FFFFC000"/>
        </patternFill>
      </fill>
    </dxf>
    <dxf>
      <fill>
        <patternFill>
          <bgColor theme="4" tint="0.59996337778862885"/>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ill>
        <patternFill>
          <bgColor theme="4" tint="0.59996337778862885"/>
        </patternFill>
      </fill>
    </dxf>
    <dxf>
      <fill>
        <patternFill>
          <bgColor rgb="FFFFC000"/>
        </patternFill>
      </fill>
    </dxf>
    <dxf>
      <font>
        <color rgb="FFFF0000"/>
      </font>
    </dxf>
    <dxf>
      <fill>
        <patternFill>
          <bgColor theme="4" tint="0.59996337778862885"/>
        </patternFill>
      </fill>
    </dxf>
    <dxf>
      <fill>
        <patternFill>
          <bgColor rgb="FFFFC000"/>
        </patternFill>
      </fill>
    </dxf>
    <dxf>
      <fill>
        <patternFill>
          <bgColor theme="6" tint="0.39994506668294322"/>
        </patternFill>
      </fill>
    </dxf>
    <dxf>
      <font>
        <b/>
        <i val="0"/>
        <color theme="0"/>
      </font>
      <fill>
        <patternFill>
          <bgColor rgb="FFFF3300"/>
        </patternFill>
      </fill>
    </dxf>
    <dxf>
      <fill>
        <patternFill>
          <bgColor rgb="FFFFFF00"/>
        </patternFill>
      </fill>
    </dxf>
    <dxf>
      <fill>
        <patternFill>
          <bgColor rgb="FF00B050"/>
        </patternFill>
      </fill>
    </dxf>
    <dxf>
      <fill>
        <patternFill>
          <bgColor rgb="FFFFFF00"/>
        </patternFill>
      </fill>
    </dxf>
    <dxf>
      <fill>
        <patternFill>
          <bgColor theme="0" tint="-4.9989318521683403E-2"/>
        </patternFill>
      </fill>
    </dxf>
    <dxf>
      <fill>
        <patternFill>
          <bgColor theme="0" tint="-4.9989318521683403E-2"/>
        </patternFill>
      </fill>
    </dxf>
    <dxf>
      <fill>
        <patternFill>
          <bgColor rgb="FFFFC000"/>
        </patternFill>
      </fill>
    </dxf>
    <dxf>
      <fill>
        <patternFill patternType="none">
          <bgColor auto="1"/>
        </patternFill>
      </fill>
    </dxf>
    <dxf>
      <fill>
        <patternFill>
          <bgColor rgb="FF00B050"/>
        </patternFill>
      </fill>
    </dxf>
    <dxf>
      <font>
        <color theme="0"/>
      </font>
      <fill>
        <patternFill>
          <bgColor rgb="FFFF0000"/>
        </patternFill>
      </fill>
    </dxf>
    <dxf>
      <fill>
        <patternFill>
          <bgColor rgb="FFFFFF00"/>
        </patternFill>
      </fill>
    </dxf>
    <dxf>
      <fill>
        <patternFill>
          <bgColor theme="0" tint="-4.9989318521683403E-2"/>
        </patternFill>
      </fill>
    </dxf>
    <dxf>
      <fill>
        <patternFill>
          <bgColor rgb="FFFFC000"/>
        </patternFill>
      </fill>
    </dxf>
    <dxf>
      <fill>
        <patternFill>
          <bgColor theme="0" tint="-4.9989318521683403E-2"/>
        </patternFill>
      </fill>
    </dxf>
    <dxf>
      <font>
        <b/>
        <i val="0"/>
        <strike val="0"/>
        <u val="none"/>
        <color theme="0"/>
      </font>
      <fill>
        <patternFill patternType="solid">
          <fgColor auto="1"/>
          <bgColor rgb="FFFF3300"/>
        </patternFill>
      </fill>
      <border>
        <left style="thin">
          <color auto="1"/>
        </left>
        <right style="thin">
          <color auto="1"/>
        </right>
        <top style="thin">
          <color auto="1"/>
        </top>
        <bottom style="thin">
          <color auto="1"/>
        </bottom>
        <vertical/>
        <horizontal/>
      </border>
    </dxf>
    <dxf>
      <font>
        <b/>
        <i val="0"/>
        <strike val="0"/>
        <u val="none"/>
        <color rgb="FFFF0000"/>
      </font>
      <fill>
        <patternFill>
          <bgColor rgb="FFFFC000"/>
        </patternFill>
      </fill>
      <border>
        <left style="thin">
          <color auto="1"/>
        </left>
        <right style="thin">
          <color auto="1"/>
        </right>
        <top style="thin">
          <color auto="1"/>
        </top>
        <bottom style="thin">
          <color auto="1"/>
        </bottom>
        <vertical/>
        <horizontal/>
      </border>
    </dxf>
    <dxf>
      <font>
        <b/>
        <i val="0"/>
        <color auto="1"/>
      </font>
      <fill>
        <patternFill>
          <bgColor rgb="FFFFC000"/>
        </patternFill>
      </fill>
    </dxf>
    <dxf>
      <fill>
        <patternFill>
          <bgColor theme="9" tint="-0.24994659260841701"/>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ont>
        <color rgb="FFFF0000"/>
      </font>
      <fill>
        <patternFill patternType="none">
          <bgColor auto="1"/>
        </patternFill>
      </fill>
    </dxf>
    <dxf>
      <fill>
        <patternFill patternType="none">
          <bgColor auto="1"/>
        </patternFill>
      </fill>
    </dxf>
    <dxf>
      <font>
        <color rgb="FFFF0000"/>
      </font>
      <fill>
        <patternFill patternType="none">
          <bgColor auto="1"/>
        </patternFill>
      </fill>
    </dxf>
    <dxf>
      <fill>
        <patternFill>
          <bgColor theme="4" tint="0.59996337778862885"/>
        </patternFill>
      </fill>
    </dxf>
    <dxf>
      <protection locked="1" hidden="1"/>
    </dxf>
    <dxf>
      <protection locked="1" hidden="1"/>
    </dxf>
    <dxf>
      <alignment horizontal="general" vertical="top" textRotation="0" wrapText="0" indent="0" justifyLastLine="0" shrinkToFit="0" readingOrder="0"/>
      <protection locked="1" hidden="1"/>
    </dxf>
  </dxfs>
  <tableStyles count="0" defaultTableStyle="TableStyleMedium2" defaultPivotStyle="PivotStyleLight16"/>
  <colors>
    <mruColors>
      <color rgb="FF0000FF"/>
      <color rgb="FFFFFF00"/>
      <color rgb="FFFFFF99"/>
      <color rgb="FFFFCC00"/>
      <color rgb="FFFF3300"/>
      <color rgb="FFFF505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1190625</xdr:colOff>
      <xdr:row>6</xdr:row>
      <xdr:rowOff>504825</xdr:rowOff>
    </xdr:from>
    <xdr:to>
      <xdr:col>0</xdr:col>
      <xdr:colOff>1514475</xdr:colOff>
      <xdr:row>6</xdr:row>
      <xdr:rowOff>504825</xdr:rowOff>
    </xdr:to>
    <xdr:sp macro="" textlink="">
      <xdr:nvSpPr>
        <xdr:cNvPr id="1045" name="Line 1">
          <a:extLst>
            <a:ext uri="{FF2B5EF4-FFF2-40B4-BE49-F238E27FC236}">
              <a16:creationId xmlns:a16="http://schemas.microsoft.com/office/drawing/2014/main" id="{00000000-0008-0000-0100-000015040000}"/>
            </a:ext>
          </a:extLst>
        </xdr:cNvPr>
        <xdr:cNvSpPr>
          <a:spLocks noChangeShapeType="1"/>
        </xdr:cNvSpPr>
      </xdr:nvSpPr>
      <xdr:spPr bwMode="auto">
        <a:xfrm>
          <a:off x="1190625" y="1676400"/>
          <a:ext cx="323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771525</xdr:colOff>
      <xdr:row>7</xdr:row>
      <xdr:rowOff>542925</xdr:rowOff>
    </xdr:from>
    <xdr:to>
      <xdr:col>0</xdr:col>
      <xdr:colOff>771525</xdr:colOff>
      <xdr:row>7</xdr:row>
      <xdr:rowOff>800100</xdr:rowOff>
    </xdr:to>
    <xdr:sp macro="" textlink="">
      <xdr:nvSpPr>
        <xdr:cNvPr id="1046" name="Line 2">
          <a:extLst>
            <a:ext uri="{FF2B5EF4-FFF2-40B4-BE49-F238E27FC236}">
              <a16:creationId xmlns:a16="http://schemas.microsoft.com/office/drawing/2014/main" id="{00000000-0008-0000-0100-000016040000}"/>
            </a:ext>
          </a:extLst>
        </xdr:cNvPr>
        <xdr:cNvSpPr>
          <a:spLocks noChangeShapeType="1"/>
        </xdr:cNvSpPr>
      </xdr:nvSpPr>
      <xdr:spPr bwMode="auto">
        <a:xfrm>
          <a:off x="771525" y="2266950"/>
          <a:ext cx="0"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180975</xdr:colOff>
      <xdr:row>4</xdr:row>
      <xdr:rowOff>152400</xdr:rowOff>
    </xdr:from>
    <xdr:to>
      <xdr:col>16</xdr:col>
      <xdr:colOff>504825</xdr:colOff>
      <xdr:row>4</xdr:row>
      <xdr:rowOff>152400</xdr:rowOff>
    </xdr:to>
    <xdr:sp macro="" textlink="">
      <xdr:nvSpPr>
        <xdr:cNvPr id="4" name="Line 1">
          <a:extLst>
            <a:ext uri="{FF2B5EF4-FFF2-40B4-BE49-F238E27FC236}">
              <a16:creationId xmlns:a16="http://schemas.microsoft.com/office/drawing/2014/main" id="{E4217D32-BD5B-468F-BB94-ADB2E89C6E09}"/>
            </a:ext>
          </a:extLst>
        </xdr:cNvPr>
        <xdr:cNvSpPr>
          <a:spLocks noChangeShapeType="1"/>
        </xdr:cNvSpPr>
      </xdr:nvSpPr>
      <xdr:spPr bwMode="auto">
        <a:xfrm>
          <a:off x="11620500" y="876300"/>
          <a:ext cx="323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txBody>
        <a:bodyPr/>
        <a:lstStyle/>
        <a:p>
          <a:endParaRPr lang="it-IT"/>
        </a:p>
      </xdr:txBody>
    </xdr:sp>
    <xdr:clientData/>
  </xdr:twoCellAnchor>
  <xdr:twoCellAnchor>
    <xdr:from>
      <xdr:col>0</xdr:col>
      <xdr:colOff>1190625</xdr:colOff>
      <xdr:row>7</xdr:row>
      <xdr:rowOff>609600</xdr:rowOff>
    </xdr:from>
    <xdr:to>
      <xdr:col>0</xdr:col>
      <xdr:colOff>1514475</xdr:colOff>
      <xdr:row>7</xdr:row>
      <xdr:rowOff>609600</xdr:rowOff>
    </xdr:to>
    <xdr:sp macro="" textlink="">
      <xdr:nvSpPr>
        <xdr:cNvPr id="3" name="Line 1">
          <a:extLst>
            <a:ext uri="{FF2B5EF4-FFF2-40B4-BE49-F238E27FC236}">
              <a16:creationId xmlns:a16="http://schemas.microsoft.com/office/drawing/2014/main" id="{D850CF8E-EBD4-43F1-BA2E-E7E7CAFB412A}"/>
            </a:ext>
          </a:extLst>
        </xdr:cNvPr>
        <xdr:cNvSpPr>
          <a:spLocks noChangeShapeType="1"/>
        </xdr:cNvSpPr>
      </xdr:nvSpPr>
      <xdr:spPr bwMode="auto">
        <a:xfrm>
          <a:off x="1190625" y="2333625"/>
          <a:ext cx="323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1190625</xdr:colOff>
      <xdr:row>6</xdr:row>
      <xdr:rowOff>504825</xdr:rowOff>
    </xdr:from>
    <xdr:to>
      <xdr:col>0</xdr:col>
      <xdr:colOff>1514475</xdr:colOff>
      <xdr:row>6</xdr:row>
      <xdr:rowOff>504825</xdr:rowOff>
    </xdr:to>
    <xdr:sp macro="" textlink="">
      <xdr:nvSpPr>
        <xdr:cNvPr id="2069" name="Line 1">
          <a:extLst>
            <a:ext uri="{FF2B5EF4-FFF2-40B4-BE49-F238E27FC236}">
              <a16:creationId xmlns:a16="http://schemas.microsoft.com/office/drawing/2014/main" id="{00000000-0008-0000-0200-000015080000}"/>
            </a:ext>
          </a:extLst>
        </xdr:cNvPr>
        <xdr:cNvSpPr>
          <a:spLocks noChangeShapeType="1"/>
        </xdr:cNvSpPr>
      </xdr:nvSpPr>
      <xdr:spPr bwMode="auto">
        <a:xfrm>
          <a:off x="1190625" y="1524000"/>
          <a:ext cx="323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771525</xdr:colOff>
      <xdr:row>7</xdr:row>
      <xdr:rowOff>457200</xdr:rowOff>
    </xdr:from>
    <xdr:to>
      <xdr:col>0</xdr:col>
      <xdr:colOff>771525</xdr:colOff>
      <xdr:row>7</xdr:row>
      <xdr:rowOff>714375</xdr:rowOff>
    </xdr:to>
    <xdr:sp macro="" textlink="">
      <xdr:nvSpPr>
        <xdr:cNvPr id="2070" name="Line 2">
          <a:extLst>
            <a:ext uri="{FF2B5EF4-FFF2-40B4-BE49-F238E27FC236}">
              <a16:creationId xmlns:a16="http://schemas.microsoft.com/office/drawing/2014/main" id="{00000000-0008-0000-0200-000016080000}"/>
            </a:ext>
          </a:extLst>
        </xdr:cNvPr>
        <xdr:cNvSpPr>
          <a:spLocks noChangeShapeType="1"/>
        </xdr:cNvSpPr>
      </xdr:nvSpPr>
      <xdr:spPr bwMode="auto">
        <a:xfrm>
          <a:off x="771525" y="2190750"/>
          <a:ext cx="0" cy="2571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16</xdr:col>
      <xdr:colOff>172758</xdr:colOff>
      <xdr:row>4</xdr:row>
      <xdr:rowOff>150720</xdr:rowOff>
    </xdr:from>
    <xdr:to>
      <xdr:col>16</xdr:col>
      <xdr:colOff>496608</xdr:colOff>
      <xdr:row>4</xdr:row>
      <xdr:rowOff>150720</xdr:rowOff>
    </xdr:to>
    <xdr:sp macro="" textlink="">
      <xdr:nvSpPr>
        <xdr:cNvPr id="4" name="Line 1">
          <a:extLst>
            <a:ext uri="{FF2B5EF4-FFF2-40B4-BE49-F238E27FC236}">
              <a16:creationId xmlns:a16="http://schemas.microsoft.com/office/drawing/2014/main" id="{3AFCA155-AC39-43F0-93D2-059E4CAB83F6}"/>
            </a:ext>
          </a:extLst>
        </xdr:cNvPr>
        <xdr:cNvSpPr>
          <a:spLocks noChangeShapeType="1"/>
        </xdr:cNvSpPr>
      </xdr:nvSpPr>
      <xdr:spPr bwMode="auto">
        <a:xfrm>
          <a:off x="11612283" y="874620"/>
          <a:ext cx="323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0</xdr:col>
      <xdr:colOff>1190625</xdr:colOff>
      <xdr:row>7</xdr:row>
      <xdr:rowOff>504825</xdr:rowOff>
    </xdr:from>
    <xdr:to>
      <xdr:col>0</xdr:col>
      <xdr:colOff>1514475</xdr:colOff>
      <xdr:row>7</xdr:row>
      <xdr:rowOff>504825</xdr:rowOff>
    </xdr:to>
    <xdr:sp macro="" textlink="">
      <xdr:nvSpPr>
        <xdr:cNvPr id="2" name="Line 1">
          <a:extLst>
            <a:ext uri="{FF2B5EF4-FFF2-40B4-BE49-F238E27FC236}">
              <a16:creationId xmlns:a16="http://schemas.microsoft.com/office/drawing/2014/main" id="{661B55C5-55B0-4C01-A4A6-E089A7591B6C}"/>
            </a:ext>
          </a:extLst>
        </xdr:cNvPr>
        <xdr:cNvSpPr>
          <a:spLocks noChangeShapeType="1"/>
        </xdr:cNvSpPr>
      </xdr:nvSpPr>
      <xdr:spPr bwMode="auto">
        <a:xfrm>
          <a:off x="1190625" y="1590675"/>
          <a:ext cx="32385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E966C52-0293-4054-8447-08CFC444C358}" name="Tabella1" displayName="Tabella1" ref="E3:E28" totalsRowShown="0" headerRowDxfId="143" dataDxfId="142">
  <tableColumns count="1">
    <tableColumn id="1" xr3:uid="{21019655-8908-4C8A-8B74-B6768A78768B}" name="Denominazione Uffici rilevatori" dataDxfId="141"/>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4"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4260BE-63EE-4B85-B4A4-1E0DCE9C9BD6}">
  <dimension ref="A1:D94"/>
  <sheetViews>
    <sheetView showGridLines="0" tabSelected="1" zoomScale="189" zoomScaleNormal="160" workbookViewId="0"/>
  </sheetViews>
  <sheetFormatPr defaultRowHeight="12.75" x14ac:dyDescent="0.2"/>
  <cols>
    <col min="1" max="1" width="85" style="269" customWidth="1"/>
    <col min="4" max="4" width="67.5703125" bestFit="1" customWidth="1"/>
  </cols>
  <sheetData>
    <row r="1" spans="1:4" ht="11.25" customHeight="1" x14ac:dyDescent="0.2">
      <c r="D1" s="270"/>
    </row>
    <row r="2" spans="1:4" ht="15.75" x14ac:dyDescent="0.2">
      <c r="A2" s="271" t="s">
        <v>198</v>
      </c>
    </row>
    <row r="3" spans="1:4" ht="24" customHeight="1" x14ac:dyDescent="0.2">
      <c r="A3" s="271" t="s">
        <v>199</v>
      </c>
      <c r="B3" s="272"/>
    </row>
    <row r="4" spans="1:4" ht="12.75" customHeight="1" thickBot="1" x14ac:dyDescent="0.25">
      <c r="A4" s="362"/>
      <c r="B4" s="273"/>
    </row>
    <row r="5" spans="1:4" ht="21" customHeight="1" thickBot="1" x14ac:dyDescent="0.25">
      <c r="A5" s="363" t="s">
        <v>200</v>
      </c>
      <c r="B5" s="272"/>
    </row>
    <row r="6" spans="1:4" x14ac:dyDescent="0.2">
      <c r="A6" s="275"/>
    </row>
    <row r="7" spans="1:4" ht="31.5" x14ac:dyDescent="0.2">
      <c r="A7" s="274" t="s">
        <v>201</v>
      </c>
      <c r="C7" s="364"/>
    </row>
    <row r="8" spans="1:4" ht="31.5" x14ac:dyDescent="0.2">
      <c r="A8" s="274" t="s">
        <v>202</v>
      </c>
    </row>
    <row r="9" spans="1:4" ht="63" x14ac:dyDescent="0.2">
      <c r="A9" s="274" t="s">
        <v>203</v>
      </c>
    </row>
    <row r="10" spans="1:4" x14ac:dyDescent="0.2">
      <c r="A10" s="275"/>
    </row>
    <row r="11" spans="1:4" ht="63" x14ac:dyDescent="0.2">
      <c r="A11" s="274" t="s">
        <v>204</v>
      </c>
    </row>
    <row r="12" spans="1:4" ht="15" x14ac:dyDescent="0.2">
      <c r="A12" s="281"/>
    </row>
    <row r="13" spans="1:4" x14ac:dyDescent="0.2">
      <c r="A13" s="275"/>
    </row>
    <row r="14" spans="1:4" ht="15.75" x14ac:dyDescent="0.2">
      <c r="A14" s="276" t="s">
        <v>205</v>
      </c>
    </row>
    <row r="15" spans="1:4" ht="31.5" x14ac:dyDescent="0.2">
      <c r="A15" s="277" t="s">
        <v>206</v>
      </c>
    </row>
    <row r="16" spans="1:4" ht="15.75" x14ac:dyDescent="0.2">
      <c r="A16" s="277" t="s">
        <v>207</v>
      </c>
    </row>
    <row r="17" spans="1:1" ht="15.75" x14ac:dyDescent="0.2">
      <c r="A17" s="277" t="s">
        <v>208</v>
      </c>
    </row>
    <row r="18" spans="1:1" ht="47.25" x14ac:dyDescent="0.2">
      <c r="A18" s="277" t="s">
        <v>209</v>
      </c>
    </row>
    <row r="19" spans="1:1" ht="31.5" x14ac:dyDescent="0.2">
      <c r="A19" s="277" t="s">
        <v>210</v>
      </c>
    </row>
    <row r="20" spans="1:1" ht="15.75" x14ac:dyDescent="0.2">
      <c r="A20" s="278"/>
    </row>
    <row r="21" spans="1:1" ht="15.75" x14ac:dyDescent="0.2">
      <c r="A21" s="276" t="s">
        <v>211</v>
      </c>
    </row>
    <row r="22" spans="1:1" ht="31.5" x14ac:dyDescent="0.2">
      <c r="A22" s="277" t="s">
        <v>257</v>
      </c>
    </row>
    <row r="23" spans="1:1" ht="31.5" x14ac:dyDescent="0.2">
      <c r="A23" s="277" t="s">
        <v>270</v>
      </c>
    </row>
    <row r="24" spans="1:1" ht="78.75" x14ac:dyDescent="0.2">
      <c r="A24" s="277" t="s">
        <v>258</v>
      </c>
    </row>
    <row r="25" spans="1:1" ht="63" x14ac:dyDescent="0.2">
      <c r="A25" s="277" t="s">
        <v>259</v>
      </c>
    </row>
    <row r="26" spans="1:1" ht="31.5" x14ac:dyDescent="0.2">
      <c r="A26" s="279" t="s">
        <v>212</v>
      </c>
    </row>
    <row r="27" spans="1:1" ht="31.5" x14ac:dyDescent="0.2">
      <c r="A27" s="279" t="s">
        <v>213</v>
      </c>
    </row>
    <row r="28" spans="1:1" ht="31.5" x14ac:dyDescent="0.2">
      <c r="A28" s="277" t="s">
        <v>214</v>
      </c>
    </row>
    <row r="29" spans="1:1" ht="15.75" x14ac:dyDescent="0.2">
      <c r="A29" s="274"/>
    </row>
    <row r="30" spans="1:1" ht="31.5" x14ac:dyDescent="0.2">
      <c r="A30" s="280" t="s">
        <v>215</v>
      </c>
    </row>
    <row r="31" spans="1:1" ht="15.75" x14ac:dyDescent="0.2">
      <c r="A31" s="278"/>
    </row>
    <row r="32" spans="1:1" ht="15.75" x14ac:dyDescent="0.2">
      <c r="A32" s="276" t="s">
        <v>216</v>
      </c>
    </row>
    <row r="33" spans="1:1" ht="15.75" x14ac:dyDescent="0.2">
      <c r="A33" s="279" t="s">
        <v>217</v>
      </c>
    </row>
    <row r="34" spans="1:1" ht="47.25" x14ac:dyDescent="0.2">
      <c r="A34" s="279" t="s">
        <v>218</v>
      </c>
    </row>
    <row r="35" spans="1:1" ht="31.5" x14ac:dyDescent="0.2">
      <c r="A35" s="279" t="s">
        <v>219</v>
      </c>
    </row>
    <row r="36" spans="1:1" ht="15.75" x14ac:dyDescent="0.2">
      <c r="A36" s="277"/>
    </row>
    <row r="37" spans="1:1" ht="31.5" x14ac:dyDescent="0.2">
      <c r="A37" s="277" t="s">
        <v>220</v>
      </c>
    </row>
    <row r="38" spans="1:1" ht="47.25" x14ac:dyDescent="0.2">
      <c r="A38" s="277" t="s">
        <v>260</v>
      </c>
    </row>
    <row r="39" spans="1:1" ht="78.75" x14ac:dyDescent="0.2">
      <c r="A39" s="277" t="s">
        <v>271</v>
      </c>
    </row>
    <row r="40" spans="1:1" ht="15.75" x14ac:dyDescent="0.2">
      <c r="A40" s="282"/>
    </row>
    <row r="41" spans="1:1" ht="15.75" x14ac:dyDescent="0.2">
      <c r="A41" s="282" t="s">
        <v>261</v>
      </c>
    </row>
    <row r="42" spans="1:1" ht="15.75" x14ac:dyDescent="0.2">
      <c r="A42" s="277" t="s">
        <v>221</v>
      </c>
    </row>
    <row r="43" spans="1:1" ht="15.75" x14ac:dyDescent="0.2">
      <c r="A43" s="277" t="s">
        <v>222</v>
      </c>
    </row>
    <row r="44" spans="1:1" ht="78.75" x14ac:dyDescent="0.2">
      <c r="A44" s="277" t="s">
        <v>223</v>
      </c>
    </row>
    <row r="45" spans="1:1" ht="47.25" x14ac:dyDescent="0.2">
      <c r="A45" s="277" t="s">
        <v>224</v>
      </c>
    </row>
    <row r="46" spans="1:1" ht="31.5" x14ac:dyDescent="0.2">
      <c r="A46" s="277" t="s">
        <v>225</v>
      </c>
    </row>
    <row r="47" spans="1:1" ht="15.75" x14ac:dyDescent="0.2">
      <c r="A47" s="277"/>
    </row>
    <row r="48" spans="1:1" ht="31.5" x14ac:dyDescent="0.2">
      <c r="A48" s="277" t="s">
        <v>226</v>
      </c>
    </row>
    <row r="49" spans="1:1" ht="15.75" x14ac:dyDescent="0.2">
      <c r="A49" s="283" t="s">
        <v>227</v>
      </c>
    </row>
    <row r="50" spans="1:1" ht="15.75" x14ac:dyDescent="0.2">
      <c r="A50" s="283" t="s">
        <v>228</v>
      </c>
    </row>
    <row r="51" spans="1:1" ht="15.75" x14ac:dyDescent="0.2">
      <c r="A51" s="283" t="s">
        <v>229</v>
      </c>
    </row>
    <row r="52" spans="1:1" ht="15.75" x14ac:dyDescent="0.2">
      <c r="A52" s="283" t="s">
        <v>230</v>
      </c>
    </row>
    <row r="53" spans="1:1" ht="15.75" x14ac:dyDescent="0.2">
      <c r="A53" s="277" t="s">
        <v>231</v>
      </c>
    </row>
    <row r="54" spans="1:1" ht="15.75" x14ac:dyDescent="0.2">
      <c r="A54" s="283" t="s">
        <v>232</v>
      </c>
    </row>
    <row r="55" spans="1:1" ht="15.75" x14ac:dyDescent="0.2">
      <c r="A55" s="283" t="s">
        <v>233</v>
      </c>
    </row>
    <row r="56" spans="1:1" ht="15.75" x14ac:dyDescent="0.2">
      <c r="A56" s="283" t="s">
        <v>234</v>
      </c>
    </row>
    <row r="57" spans="1:1" ht="31.5" x14ac:dyDescent="0.2">
      <c r="A57" s="277" t="s">
        <v>235</v>
      </c>
    </row>
    <row r="58" spans="1:1" ht="47.25" x14ac:dyDescent="0.2">
      <c r="A58" s="277" t="s">
        <v>236</v>
      </c>
    </row>
    <row r="59" spans="1:1" ht="15.75" x14ac:dyDescent="0.2">
      <c r="A59" s="277"/>
    </row>
    <row r="60" spans="1:1" ht="15.75" x14ac:dyDescent="0.2">
      <c r="A60" s="279" t="s">
        <v>237</v>
      </c>
    </row>
    <row r="61" spans="1:1" ht="31.5" x14ac:dyDescent="0.2">
      <c r="A61" s="277" t="s">
        <v>238</v>
      </c>
    </row>
    <row r="62" spans="1:1" ht="31.5" x14ac:dyDescent="0.2">
      <c r="A62" s="277" t="s">
        <v>239</v>
      </c>
    </row>
    <row r="63" spans="1:1" ht="78.75" x14ac:dyDescent="0.2">
      <c r="A63" s="277" t="s">
        <v>240</v>
      </c>
    </row>
    <row r="64" spans="1:1" ht="31.5" x14ac:dyDescent="0.2">
      <c r="A64" s="277" t="s">
        <v>241</v>
      </c>
    </row>
    <row r="65" spans="1:1" ht="47.25" x14ac:dyDescent="0.2">
      <c r="A65" s="277" t="s">
        <v>242</v>
      </c>
    </row>
    <row r="66" spans="1:1" ht="15.75" x14ac:dyDescent="0.2">
      <c r="A66" s="282"/>
    </row>
    <row r="67" spans="1:1" ht="47.25" x14ac:dyDescent="0.2">
      <c r="A67" s="277" t="s">
        <v>243</v>
      </c>
    </row>
    <row r="68" spans="1:1" ht="63" x14ac:dyDescent="0.2">
      <c r="A68" s="277" t="s">
        <v>244</v>
      </c>
    </row>
    <row r="69" spans="1:1" ht="47.25" x14ac:dyDescent="0.2">
      <c r="A69" s="277" t="s">
        <v>245</v>
      </c>
    </row>
    <row r="70" spans="1:1" ht="31.5" x14ac:dyDescent="0.2">
      <c r="A70" s="277" t="s">
        <v>246</v>
      </c>
    </row>
    <row r="71" spans="1:1" ht="47.25" x14ac:dyDescent="0.2">
      <c r="A71" s="277" t="s">
        <v>247</v>
      </c>
    </row>
    <row r="72" spans="1:1" ht="15.75" x14ac:dyDescent="0.2">
      <c r="A72" s="282"/>
    </row>
    <row r="73" spans="1:1" ht="15.75" x14ac:dyDescent="0.2">
      <c r="A73" s="282" t="s">
        <v>262</v>
      </c>
    </row>
    <row r="74" spans="1:1" ht="15.75" x14ac:dyDescent="0.2">
      <c r="A74" s="277" t="s">
        <v>221</v>
      </c>
    </row>
    <row r="75" spans="1:1" ht="63" x14ac:dyDescent="0.2">
      <c r="A75" s="277" t="s">
        <v>263</v>
      </c>
    </row>
    <row r="76" spans="1:1" ht="31.5" x14ac:dyDescent="0.2">
      <c r="A76" s="277" t="s">
        <v>264</v>
      </c>
    </row>
    <row r="77" spans="1:1" ht="15.75" x14ac:dyDescent="0.2">
      <c r="A77" s="277" t="s">
        <v>248</v>
      </c>
    </row>
    <row r="78" spans="1:1" ht="63" x14ac:dyDescent="0.2">
      <c r="A78" s="277" t="s">
        <v>265</v>
      </c>
    </row>
    <row r="79" spans="1:1" ht="47.25" x14ac:dyDescent="0.2">
      <c r="A79" s="277" t="s">
        <v>249</v>
      </c>
    </row>
    <row r="80" spans="1:1" ht="47.25" x14ac:dyDescent="0.2">
      <c r="A80" s="277" t="s">
        <v>250</v>
      </c>
    </row>
    <row r="81" spans="1:1" ht="15.75" x14ac:dyDescent="0.2">
      <c r="A81" s="282"/>
    </row>
    <row r="82" spans="1:1" ht="15.75" x14ac:dyDescent="0.2">
      <c r="A82" s="282" t="s">
        <v>266</v>
      </c>
    </row>
    <row r="83" spans="1:1" ht="15.75" x14ac:dyDescent="0.2">
      <c r="A83" s="277" t="s">
        <v>221</v>
      </c>
    </row>
    <row r="84" spans="1:1" ht="31.5" x14ac:dyDescent="0.2">
      <c r="A84" s="277" t="s">
        <v>251</v>
      </c>
    </row>
    <row r="85" spans="1:1" ht="47.25" x14ac:dyDescent="0.2">
      <c r="A85" s="277" t="s">
        <v>252</v>
      </c>
    </row>
    <row r="86" spans="1:1" ht="31.5" x14ac:dyDescent="0.2">
      <c r="A86" s="277" t="s">
        <v>267</v>
      </c>
    </row>
    <row r="87" spans="1:1" ht="15.75" x14ac:dyDescent="0.2">
      <c r="A87" s="277" t="s">
        <v>253</v>
      </c>
    </row>
    <row r="88" spans="1:1" ht="63" x14ac:dyDescent="0.2">
      <c r="A88" s="277" t="s">
        <v>268</v>
      </c>
    </row>
    <row r="89" spans="1:1" ht="47.25" x14ac:dyDescent="0.2">
      <c r="A89" s="277" t="s">
        <v>254</v>
      </c>
    </row>
    <row r="90" spans="1:1" ht="47.25" x14ac:dyDescent="0.2">
      <c r="A90" s="277" t="s">
        <v>250</v>
      </c>
    </row>
    <row r="91" spans="1:1" ht="15.75" x14ac:dyDescent="0.2">
      <c r="A91" s="277"/>
    </row>
    <row r="92" spans="1:1" ht="15.75" x14ac:dyDescent="0.2">
      <c r="A92" s="282" t="s">
        <v>269</v>
      </c>
    </row>
    <row r="93" spans="1:1" ht="15.75" x14ac:dyDescent="0.2">
      <c r="A93" s="277" t="s">
        <v>255</v>
      </c>
    </row>
    <row r="94" spans="1:1" ht="31.5" x14ac:dyDescent="0.25">
      <c r="A94" s="284" t="s">
        <v>256</v>
      </c>
    </row>
  </sheetData>
  <sheetProtection algorithmName="SHA-512" hashValue="DDaSAGGSefTvghp8pt3y0hehxAgBuKl/J1XMC16l3hU/O2kijuT/OqsvvnQFCAe5qBA7lOuN3E6K88puLbVJhQ==" saltValue="9WmDgpazB0uJxOtzutp/zQ=="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AG40"/>
  <sheetViews>
    <sheetView showGridLines="0" zoomScale="80" zoomScaleNormal="80" workbookViewId="0">
      <pane xSplit="1" ySplit="6" topLeftCell="B7" activePane="bottomRight" state="frozen"/>
      <selection activeCell="I33" sqref="I33"/>
      <selection pane="topRight" activeCell="I33" sqref="I33"/>
      <selection pane="bottomLeft" activeCell="I33" sqref="I33"/>
      <selection pane="bottomRight" activeCell="B18" sqref="B18"/>
    </sheetView>
  </sheetViews>
  <sheetFormatPr defaultRowHeight="14.25" x14ac:dyDescent="0.2"/>
  <cols>
    <col min="1" max="1" width="28.85546875" style="1" customWidth="1"/>
    <col min="2" max="6" width="12.7109375" style="1" customWidth="1"/>
    <col min="7" max="7" width="1.5703125" style="1" customWidth="1"/>
    <col min="8" max="12" width="12.7109375" style="1" customWidth="1"/>
    <col min="13" max="13" width="0.5703125" style="1" customWidth="1"/>
    <col min="14" max="14" width="18.7109375" style="94" customWidth="1"/>
    <col min="15" max="16" width="8.85546875" style="94" customWidth="1"/>
    <col min="17" max="17" width="8.85546875" style="86" customWidth="1"/>
    <col min="18" max="18" width="23.7109375" style="86" customWidth="1"/>
    <col min="19" max="19" width="0.7109375" style="1" customWidth="1"/>
    <col min="20" max="21" width="9.42578125" style="1" hidden="1" customWidth="1"/>
    <col min="22" max="22" width="8.85546875" style="1" hidden="1" customWidth="1"/>
    <col min="23" max="23" width="10.140625" style="12" hidden="1" customWidth="1"/>
    <col min="24" max="26" width="3.5703125" style="1" hidden="1" customWidth="1"/>
    <col min="27" max="27" width="9.140625" style="160" hidden="1" customWidth="1"/>
    <col min="28" max="28" width="9.140625" style="163" hidden="1" customWidth="1"/>
    <col min="29" max="29" width="4.42578125" style="124" hidden="1" customWidth="1"/>
    <col min="30" max="30" width="5" style="160" hidden="1" customWidth="1"/>
    <col min="31" max="31" width="5" style="211" hidden="1" customWidth="1"/>
    <col min="32" max="32" width="6.140625" style="160" hidden="1" customWidth="1"/>
    <col min="33" max="33" width="9.140625" style="1" hidden="1" customWidth="1"/>
    <col min="34" max="34" width="9.140625" style="1" customWidth="1"/>
    <col min="35" max="16384" width="9.140625" style="1"/>
  </cols>
  <sheetData>
    <row r="1" spans="1:33" ht="6" customHeight="1" x14ac:dyDescent="0.2"/>
    <row r="2" spans="1:33" s="30" customFormat="1" ht="22.5" customHeight="1" x14ac:dyDescent="0.2">
      <c r="A2" s="306" t="str">
        <f>Intestazioni!C2</f>
        <v>Ufficio rilevatore:</v>
      </c>
      <c r="B2" s="306"/>
      <c r="C2" s="306"/>
      <c r="D2" s="307"/>
      <c r="E2" s="307"/>
      <c r="F2" s="307"/>
      <c r="G2" s="307"/>
      <c r="H2" s="307"/>
      <c r="I2" s="307"/>
      <c r="J2" s="307"/>
      <c r="K2" s="307"/>
      <c r="L2" s="307"/>
      <c r="N2" s="308" t="s">
        <v>65</v>
      </c>
      <c r="O2" s="309"/>
      <c r="P2" s="309"/>
      <c r="Q2" s="309"/>
      <c r="R2" s="310"/>
      <c r="T2" s="287" t="s">
        <v>108</v>
      </c>
      <c r="U2" s="287"/>
      <c r="V2" s="287"/>
      <c r="W2" s="287"/>
      <c r="X2" s="287"/>
      <c r="Y2" s="287"/>
      <c r="Z2" s="287"/>
      <c r="AA2" s="286" t="s">
        <v>113</v>
      </c>
      <c r="AB2" s="286"/>
      <c r="AC2" s="287" t="s">
        <v>114</v>
      </c>
      <c r="AD2" s="287"/>
      <c r="AE2" s="287"/>
      <c r="AF2" s="287"/>
      <c r="AG2" s="30" t="s">
        <v>108</v>
      </c>
    </row>
    <row r="3" spans="1:33" ht="22.5" customHeight="1" x14ac:dyDescent="0.2">
      <c r="A3" s="311" t="str">
        <f>Uffici!F2</f>
        <v>Monitoraggio anno scolastico 2025/2026 (procedimenti disciplinari dal 1° settembre 2025 al 31 agosto 2026)</v>
      </c>
      <c r="B3" s="311"/>
      <c r="C3" s="311"/>
      <c r="D3" s="311"/>
      <c r="E3" s="311"/>
      <c r="F3" s="311"/>
      <c r="G3" s="311"/>
      <c r="H3" s="311"/>
      <c r="I3" s="311"/>
      <c r="J3" s="311"/>
      <c r="K3" s="311"/>
      <c r="L3" s="311"/>
      <c r="N3" s="312" t="s">
        <v>68</v>
      </c>
      <c r="O3" s="326" t="s">
        <v>72</v>
      </c>
      <c r="P3" s="327"/>
      <c r="Q3" s="328"/>
      <c r="R3" s="315" t="s">
        <v>73</v>
      </c>
      <c r="T3" s="294" t="s">
        <v>107</v>
      </c>
      <c r="U3" s="294" t="s">
        <v>109</v>
      </c>
      <c r="V3" s="293" t="s">
        <v>110</v>
      </c>
      <c r="W3" s="295" t="s">
        <v>58</v>
      </c>
      <c r="X3" s="294" t="s">
        <v>59</v>
      </c>
      <c r="Y3" s="294" t="s">
        <v>60</v>
      </c>
      <c r="Z3" s="295" t="s">
        <v>61</v>
      </c>
      <c r="AA3" s="285" t="s">
        <v>62</v>
      </c>
      <c r="AB3" s="293" t="s">
        <v>63</v>
      </c>
      <c r="AC3" s="285" t="s">
        <v>111</v>
      </c>
      <c r="AD3" s="288" t="s">
        <v>74</v>
      </c>
      <c r="AE3" s="285" t="s">
        <v>112</v>
      </c>
      <c r="AF3" s="288" t="s">
        <v>75</v>
      </c>
      <c r="AG3" s="285" t="s">
        <v>103</v>
      </c>
    </row>
    <row r="4" spans="1:33" ht="6" customHeight="1" thickBot="1" x14ac:dyDescent="0.25">
      <c r="A4" s="14"/>
      <c r="N4" s="313"/>
      <c r="O4" s="329" t="str">
        <f>"Procedimenti disciplinari
A.S. "&amp;Uffici!B3&amp;"/"&amp;Uffici!C3</f>
        <v>Procedimenti disciplinari
A.S. 2025/2026</v>
      </c>
      <c r="P4" s="332" t="s">
        <v>21</v>
      </c>
      <c r="Q4" s="290" t="s">
        <v>0</v>
      </c>
      <c r="R4" s="316"/>
      <c r="T4" s="294"/>
      <c r="U4" s="294"/>
      <c r="V4" s="293"/>
      <c r="W4" s="295"/>
      <c r="X4" s="294"/>
      <c r="Y4" s="294"/>
      <c r="Z4" s="295"/>
      <c r="AA4" s="285"/>
      <c r="AB4" s="293"/>
      <c r="AC4" s="285"/>
      <c r="AD4" s="288"/>
      <c r="AE4" s="285"/>
      <c r="AF4" s="288"/>
      <c r="AG4" s="285"/>
    </row>
    <row r="5" spans="1:33" ht="24" customHeight="1" x14ac:dyDescent="0.2">
      <c r="A5" s="318" t="str">
        <f>Intestazioni!C3</f>
        <v>TIPOLOGIA DI PERSONALE SOTTOPOSTO A PROCEDIMENTO DISCIPLINARE</v>
      </c>
      <c r="B5" s="320" t="str">
        <f>Intestazioni!C4</f>
        <v>Procedimenti disciplinari</v>
      </c>
      <c r="C5" s="321"/>
      <c r="D5" s="321"/>
      <c r="E5" s="321"/>
      <c r="F5" s="322"/>
      <c r="G5" s="96"/>
      <c r="H5" s="323" t="str">
        <f>Intestazioni!C5</f>
        <v>Provvedimenti adottati</v>
      </c>
      <c r="I5" s="324"/>
      <c r="J5" s="324"/>
      <c r="K5" s="324"/>
      <c r="L5" s="325"/>
      <c r="M5" s="11"/>
      <c r="N5" s="313"/>
      <c r="O5" s="330"/>
      <c r="P5" s="333"/>
      <c r="Q5" s="291"/>
      <c r="R5" s="316"/>
      <c r="T5" s="294"/>
      <c r="U5" s="294"/>
      <c r="V5" s="293"/>
      <c r="W5" s="295"/>
      <c r="X5" s="294"/>
      <c r="Y5" s="294"/>
      <c r="Z5" s="295"/>
      <c r="AA5" s="285"/>
      <c r="AB5" s="293"/>
      <c r="AC5" s="285"/>
      <c r="AD5" s="288"/>
      <c r="AE5" s="285"/>
      <c r="AF5" s="288"/>
      <c r="AG5" s="285"/>
    </row>
    <row r="6" spans="1:33" s="98" customFormat="1" ht="141" customHeight="1" thickBot="1" x14ac:dyDescent="0.25">
      <c r="A6" s="319"/>
      <c r="B6" s="102" t="str">
        <f>Intestazioni!C6</f>
        <v>Procedimenti disciplinari
A.S. 2025/2026</v>
      </c>
      <c r="C6" s="249" t="str">
        <f>Intestazioni!C7</f>
        <v>Procedimenti sospesi per contestuale avvio di procedimento penale</v>
      </c>
      <c r="D6" s="250" t="str">
        <f>Intestazioni!C8</f>
        <v>Media dei giorni tra la data della contestazione degli addebiti e quella dell'eventuale sospensione per avvio del procedimento penale</v>
      </c>
      <c r="E6" s="251" t="str">
        <f>Intestazioni!C9</f>
        <v>Procedimenti conclusi</v>
      </c>
      <c r="F6" s="252" t="str">
        <f>Intestazioni!C10</f>
        <v>Media dei giorni di durata dei procedimenti (dalla data della contestazione alla data del provvedimento conclusivo)</v>
      </c>
      <c r="G6" s="253"/>
      <c r="H6" s="254" t="str">
        <f>Intestazioni!C11</f>
        <v>Sanzioni di minore entità
(inferiori alla sospensione dal servizio/insegnamento)</v>
      </c>
      <c r="I6" s="255" t="str">
        <f>Intestazioni!C12</f>
        <v>Sanzioni di sospensione
dal servizio/insegnamento
fino a 10 giorni</v>
      </c>
      <c r="J6" s="255" t="str">
        <f>Intestazioni!C13</f>
        <v>Sanzioni di maggiore entità
(dalla sospensione dal
servizio/insegnamento
per più di 10 gg. in poi,
esclusi i LICENZIAMENTI )</v>
      </c>
      <c r="K6" s="255" t="str">
        <f>Intestazioni!C14</f>
        <v>Licenziamenti</v>
      </c>
      <c r="L6" s="255" t="str">
        <f>Intestazioni!C15</f>
        <v>Archiviazione/proscioglimento</v>
      </c>
      <c r="M6" s="97"/>
      <c r="N6" s="314"/>
      <c r="O6" s="331"/>
      <c r="P6" s="334"/>
      <c r="Q6" s="292"/>
      <c r="R6" s="317"/>
      <c r="T6" s="294"/>
      <c r="U6" s="294"/>
      <c r="V6" s="293"/>
      <c r="W6" s="295"/>
      <c r="X6" s="294"/>
      <c r="Y6" s="294"/>
      <c r="Z6" s="295"/>
      <c r="AA6" s="285"/>
      <c r="AB6" s="293"/>
      <c r="AC6" s="285"/>
      <c r="AD6" s="288"/>
      <c r="AE6" s="285"/>
      <c r="AF6" s="288"/>
      <c r="AG6" s="285"/>
    </row>
    <row r="7" spans="1:33" ht="30" customHeight="1" thickBot="1" x14ac:dyDescent="0.3">
      <c r="A7" s="54" t="str">
        <f>Intestazioni!C16</f>
        <v>Dirigenti scolastici
e Presidi incaricati</v>
      </c>
      <c r="B7" s="267"/>
      <c r="C7" s="225"/>
      <c r="D7" s="230"/>
      <c r="E7" s="227"/>
      <c r="F7" s="268"/>
      <c r="G7" s="158">
        <v>0</v>
      </c>
      <c r="H7" s="194"/>
      <c r="I7" s="149"/>
      <c r="J7" s="149"/>
      <c r="K7" s="149"/>
      <c r="L7" s="152"/>
      <c r="N7" s="82">
        <f t="shared" ref="N7:N34" si="0">(B7-E7)-C7</f>
        <v>0</v>
      </c>
      <c r="O7" s="82">
        <f>B7</f>
        <v>0</v>
      </c>
      <c r="P7" s="83">
        <f>SUM(E7)</f>
        <v>0</v>
      </c>
      <c r="Q7" s="84">
        <f>SUM(H7:L7)</f>
        <v>0</v>
      </c>
      <c r="R7" s="85" t="str">
        <f>IF(B7+C7+E7+Q7=0,"Dati non presenti",IF(O7=SUM((O7+P7+Q7)/3),IF(P7=Q7,"Congruo",SUM(ABS(N7))),IF(V7=0,"Congruo",SUM(ABS(N7)))))</f>
        <v>Dati non presenti</v>
      </c>
      <c r="T7" s="209">
        <f>SUM(O7:Q7)/3</f>
        <v>0</v>
      </c>
      <c r="U7" s="12">
        <f t="shared" ref="U7:U34" si="1">IF(N7=0,0,ABS(N7))</f>
        <v>0</v>
      </c>
      <c r="V7" s="12">
        <f t="shared" ref="V7:V34" si="2">IF(P7=Q7,0,1)</f>
        <v>0</v>
      </c>
      <c r="W7" s="12" t="str">
        <f>IF(K7=0,"N",IF(K7&lt;&gt;"","S","N"))</f>
        <v>N</v>
      </c>
      <c r="X7" s="12">
        <f>IF(I7=0,0,IF(I7&lt;&gt;"",1,0))</f>
        <v>0</v>
      </c>
      <c r="Y7" s="12">
        <f>IF(J7=0,0,IF(J7&lt;&gt;"",1,0))</f>
        <v>0</v>
      </c>
      <c r="Z7" s="1">
        <f>X7+Y7</f>
        <v>0</v>
      </c>
      <c r="AA7" s="166">
        <f>I7+J7</f>
        <v>0</v>
      </c>
      <c r="AB7" s="164">
        <f>K7</f>
        <v>0</v>
      </c>
      <c r="AC7" s="124">
        <f>IF($E7&lt;&gt;0,IF($C7&lt;&gt;0,IF(D7&lt;&gt;0,0,1),0),0)</f>
        <v>0</v>
      </c>
      <c r="AD7" s="161" t="str">
        <f>IF(D7&lt;&gt;0,D7,"")</f>
        <v/>
      </c>
      <c r="AE7" s="124">
        <f>IF($E7&lt;&gt;0,IF(F7&lt;&gt;0,0,1),0)</f>
        <v>0</v>
      </c>
      <c r="AF7" s="161" t="str">
        <f>IF(F7&lt;&gt;0,F7,"")</f>
        <v/>
      </c>
      <c r="AG7" s="1">
        <f t="shared" ref="AG7:AG8" si="3">IF(R7="Dati non presenti",0,IF(R7="Congruo",1,IF(R7=0,1,R7)))</f>
        <v>0</v>
      </c>
    </row>
    <row r="8" spans="1:33" ht="15.75" hidden="1" thickBot="1" x14ac:dyDescent="0.3">
      <c r="A8" s="54">
        <f>Intestazioni!C17</f>
        <v>0</v>
      </c>
      <c r="B8" s="229"/>
      <c r="C8" s="225"/>
      <c r="D8" s="230"/>
      <c r="E8" s="227"/>
      <c r="F8" s="231"/>
      <c r="G8" s="158"/>
      <c r="H8" s="194"/>
      <c r="I8" s="149"/>
      <c r="J8" s="149"/>
      <c r="K8" s="149"/>
      <c r="L8" s="152"/>
      <c r="N8" s="82">
        <f t="shared" si="0"/>
        <v>0</v>
      </c>
      <c r="O8" s="82">
        <f>B8</f>
        <v>0</v>
      </c>
      <c r="P8" s="83">
        <f t="shared" ref="P8:P34" si="4">SUM(E8)</f>
        <v>0</v>
      </c>
      <c r="Q8" s="84">
        <f>SUM(H8:L8)</f>
        <v>0</v>
      </c>
      <c r="R8" s="85" t="str">
        <f>IF(B8+C8+E8+Q8=0,"Dati non presenti",IF(O8=SUM((O8+P8+Q8)/3),IF(P8=Q8,"Congruo",SUM(ABS(N8))),IF(V8=0,"Congruo",SUM(ABS(N8)))))</f>
        <v>Dati non presenti</v>
      </c>
      <c r="T8" s="209">
        <f t="shared" ref="T8:T34" si="5">SUM(O8:Q8)/3</f>
        <v>0</v>
      </c>
      <c r="U8" s="12">
        <f t="shared" si="1"/>
        <v>0</v>
      </c>
      <c r="V8" s="12">
        <f t="shared" si="2"/>
        <v>0</v>
      </c>
      <c r="W8" s="12" t="str">
        <f>IF(K8=0,"N",IF(K8&lt;&gt;"","S","N"))</f>
        <v>N</v>
      </c>
      <c r="X8" s="12">
        <f>IF(I8=0,0,IF(I8&lt;&gt;"",1,0))</f>
        <v>0</v>
      </c>
      <c r="Y8" s="12">
        <f>IF(J8=0,0,IF(J8&lt;&gt;"",1,0))</f>
        <v>0</v>
      </c>
      <c r="Z8" s="1">
        <f t="shared" ref="Z8:Z34" si="6">X8+Y8</f>
        <v>0</v>
      </c>
      <c r="AA8" s="166">
        <f>I8+J8</f>
        <v>0</v>
      </c>
      <c r="AB8" s="164">
        <f>K8</f>
        <v>0</v>
      </c>
      <c r="AC8" s="124">
        <f t="shared" ref="AC8:AC34" si="7">IF($E8&lt;&gt;0,IF($C8&lt;&gt;0,IF(D8&lt;&gt;0,0,1),0),0)</f>
        <v>0</v>
      </c>
      <c r="AD8" s="161" t="str">
        <f>IF(D8&lt;&gt;0,D8,"")</f>
        <v/>
      </c>
      <c r="AE8" s="124">
        <f>IF($E8&lt;&gt;0,IF(F8&lt;&gt;0,0,1),0)</f>
        <v>0</v>
      </c>
      <c r="AF8" s="161" t="str">
        <f>IF(F8&lt;&gt;0,F8,"")</f>
        <v/>
      </c>
      <c r="AG8" s="1">
        <f t="shared" si="3"/>
        <v>0</v>
      </c>
    </row>
    <row r="9" spans="1:33" ht="7.5" customHeight="1" thickBot="1" x14ac:dyDescent="0.3">
      <c r="A9" s="48"/>
      <c r="B9" s="3"/>
      <c r="C9" s="3"/>
      <c r="D9" s="4"/>
      <c r="E9" s="3"/>
      <c r="F9" s="4"/>
      <c r="G9" s="3"/>
      <c r="H9" s="3"/>
      <c r="I9" s="3"/>
      <c r="J9" s="3"/>
      <c r="K9" s="3"/>
      <c r="L9" s="3"/>
      <c r="N9" s="82"/>
      <c r="O9" s="82"/>
      <c r="P9" s="83"/>
      <c r="Q9" s="84"/>
      <c r="R9" s="85"/>
      <c r="T9" s="209">
        <f t="shared" si="5"/>
        <v>0</v>
      </c>
      <c r="U9" s="12">
        <f t="shared" si="1"/>
        <v>0</v>
      </c>
      <c r="V9" s="12">
        <f t="shared" si="2"/>
        <v>0</v>
      </c>
      <c r="X9" s="12"/>
      <c r="Y9" s="12"/>
      <c r="AA9" s="166"/>
      <c r="AB9" s="164"/>
      <c r="AC9" s="217">
        <v>0</v>
      </c>
      <c r="AD9" s="161"/>
      <c r="AE9" s="217">
        <v>0</v>
      </c>
      <c r="AF9" s="161"/>
    </row>
    <row r="10" spans="1:33" ht="24" customHeight="1" thickBot="1" x14ac:dyDescent="0.3">
      <c r="A10" s="55" t="str">
        <f>Intestazioni!C18</f>
        <v>Docenti di ruolo</v>
      </c>
      <c r="B10" s="17"/>
      <c r="C10" s="18"/>
      <c r="D10" s="4"/>
      <c r="E10" s="18"/>
      <c r="F10" s="4"/>
      <c r="G10" s="3"/>
      <c r="H10" s="3"/>
      <c r="I10" s="3"/>
      <c r="J10" s="3"/>
      <c r="K10" s="3"/>
      <c r="L10" s="3"/>
      <c r="N10" s="82"/>
      <c r="O10" s="82"/>
      <c r="P10" s="83"/>
      <c r="Q10" s="84"/>
      <c r="R10" s="85"/>
      <c r="T10" s="209">
        <f t="shared" si="5"/>
        <v>0</v>
      </c>
      <c r="U10" s="12">
        <f t="shared" si="1"/>
        <v>0</v>
      </c>
      <c r="V10" s="12">
        <f t="shared" si="2"/>
        <v>0</v>
      </c>
      <c r="X10" s="12"/>
      <c r="Y10" s="12"/>
      <c r="AA10" s="166"/>
      <c r="AB10" s="164"/>
      <c r="AC10" s="217">
        <v>0</v>
      </c>
      <c r="AD10" s="161"/>
      <c r="AE10" s="217">
        <v>0</v>
      </c>
      <c r="AF10" s="161"/>
    </row>
    <row r="11" spans="1:33" ht="24" customHeight="1" x14ac:dyDescent="0.25">
      <c r="A11" s="50" t="str">
        <f>Intestazioni!C19</f>
        <v>Scuola dell'infanzia, primaria e personale educativo</v>
      </c>
      <c r="B11" s="224"/>
      <c r="C11" s="224"/>
      <c r="D11" s="226"/>
      <c r="E11" s="232"/>
      <c r="F11" s="228"/>
      <c r="G11" s="158"/>
      <c r="H11" s="150"/>
      <c r="I11" s="151"/>
      <c r="J11" s="151"/>
      <c r="K11" s="151"/>
      <c r="L11" s="157"/>
      <c r="M11" s="11"/>
      <c r="N11" s="82">
        <f t="shared" si="0"/>
        <v>0</v>
      </c>
      <c r="O11" s="82">
        <f>B11</f>
        <v>0</v>
      </c>
      <c r="P11" s="83">
        <f t="shared" si="4"/>
        <v>0</v>
      </c>
      <c r="Q11" s="84">
        <f>SUM(H11:L11)</f>
        <v>0</v>
      </c>
      <c r="R11" s="85" t="str">
        <f>IF(B11+C11+E11+Q11=0,"Dati non presenti",IF(O11=SUM((O11+P11+Q11)/3),IF(P11=Q11,"Congruo",SUM(ABS(N11))),IF(V11=0,"Congruo",SUM(ABS(N11)))))</f>
        <v>Dati non presenti</v>
      </c>
      <c r="T11" s="209">
        <f t="shared" si="5"/>
        <v>0</v>
      </c>
      <c r="U11" s="12">
        <f t="shared" si="1"/>
        <v>0</v>
      </c>
      <c r="V11" s="12">
        <f t="shared" si="2"/>
        <v>0</v>
      </c>
      <c r="W11" s="12" t="str">
        <f>IF(K11=0,"N",IF(K11&lt;&gt;"","S","N"))</f>
        <v>N</v>
      </c>
      <c r="X11" s="12">
        <f t="shared" ref="X11:Y14" si="8">IF(I11=0,0,IF(I11&lt;&gt;"",1,0))</f>
        <v>0</v>
      </c>
      <c r="Y11" s="12">
        <f t="shared" si="8"/>
        <v>0</v>
      </c>
      <c r="Z11" s="1">
        <f t="shared" si="6"/>
        <v>0</v>
      </c>
      <c r="AA11" s="166">
        <f>I11+J11</f>
        <v>0</v>
      </c>
      <c r="AB11" s="164">
        <f>K11</f>
        <v>0</v>
      </c>
      <c r="AC11" s="124">
        <f t="shared" si="7"/>
        <v>0</v>
      </c>
      <c r="AD11" s="161" t="str">
        <f>IF(D11&lt;&gt;0,D11,"")</f>
        <v/>
      </c>
      <c r="AE11" s="124">
        <f>IF($E11&lt;&gt;0,IF(F11&lt;&gt;0,0,1),0)</f>
        <v>0</v>
      </c>
      <c r="AF11" s="161" t="str">
        <f>IF(F11&lt;&gt;0,F11,"")</f>
        <v/>
      </c>
      <c r="AG11" s="1">
        <f t="shared" ref="AG11:AG13" si="9">IF(R11="Dati non presenti",0,IF(R11="Congruo",1,IF(R11=0,1,R11)))</f>
        <v>0</v>
      </c>
    </row>
    <row r="12" spans="1:33" ht="24" customHeight="1" x14ac:dyDescent="0.25">
      <c r="A12" s="51" t="str">
        <f>Intestazioni!C20</f>
        <v>Scuola secondaria di I grado</v>
      </c>
      <c r="B12" s="224"/>
      <c r="C12" s="224"/>
      <c r="D12" s="233"/>
      <c r="E12" s="232"/>
      <c r="F12" s="234"/>
      <c r="G12" s="158"/>
      <c r="H12" s="153"/>
      <c r="I12" s="154"/>
      <c r="J12" s="154"/>
      <c r="K12" s="154"/>
      <c r="L12" s="192"/>
      <c r="M12" s="11"/>
      <c r="N12" s="82">
        <f t="shared" si="0"/>
        <v>0</v>
      </c>
      <c r="O12" s="82">
        <f>B12</f>
        <v>0</v>
      </c>
      <c r="P12" s="83">
        <f t="shared" si="4"/>
        <v>0</v>
      </c>
      <c r="Q12" s="84">
        <f>SUM(H12:L12)</f>
        <v>0</v>
      </c>
      <c r="R12" s="85" t="str">
        <f>IF(B12+C12+E12+Q12=0,"Dati non presenti",IF(O12=SUM((O12+P12+Q12)/3),IF(P12=Q12,"Congruo",SUM(ABS(N12))),IF(V12=0,"Congruo",SUM(ABS(N12)))))</f>
        <v>Dati non presenti</v>
      </c>
      <c r="T12" s="209">
        <f t="shared" si="5"/>
        <v>0</v>
      </c>
      <c r="U12" s="12">
        <f t="shared" si="1"/>
        <v>0</v>
      </c>
      <c r="V12" s="12">
        <f t="shared" si="2"/>
        <v>0</v>
      </c>
      <c r="W12" s="12" t="str">
        <f>IF(K12=0,"N",IF(K12&lt;&gt;"","S","N"))</f>
        <v>N</v>
      </c>
      <c r="X12" s="12">
        <f t="shared" si="8"/>
        <v>0</v>
      </c>
      <c r="Y12" s="12">
        <f t="shared" si="8"/>
        <v>0</v>
      </c>
      <c r="Z12" s="1">
        <f t="shared" si="6"/>
        <v>0</v>
      </c>
      <c r="AA12" s="166">
        <f>I12+J12</f>
        <v>0</v>
      </c>
      <c r="AB12" s="164">
        <f>K12</f>
        <v>0</v>
      </c>
      <c r="AC12" s="124">
        <f t="shared" si="7"/>
        <v>0</v>
      </c>
      <c r="AD12" s="161" t="str">
        <f>IF(D12&lt;&gt;0,D12,"")</f>
        <v/>
      </c>
      <c r="AE12" s="124">
        <f t="shared" ref="AE12:AE14" si="10">IF($E12&lt;&gt;0,IF(F12&lt;&gt;0,0,1),0)</f>
        <v>0</v>
      </c>
      <c r="AF12" s="161" t="str">
        <f>IF(F12&lt;&gt;0,F12,"")</f>
        <v/>
      </c>
      <c r="AG12" s="1">
        <f t="shared" si="9"/>
        <v>0</v>
      </c>
    </row>
    <row r="13" spans="1:33" ht="24" customHeight="1" x14ac:dyDescent="0.25">
      <c r="A13" s="51" t="str">
        <f>Intestazioni!C21</f>
        <v>Scuola secondaria di II grado</v>
      </c>
      <c r="B13" s="235"/>
      <c r="C13" s="235"/>
      <c r="D13" s="236"/>
      <c r="E13" s="237"/>
      <c r="F13" s="238"/>
      <c r="G13" s="3"/>
      <c r="H13" s="153"/>
      <c r="I13" s="154"/>
      <c r="J13" s="154"/>
      <c r="K13" s="154"/>
      <c r="L13" s="192"/>
      <c r="M13" s="11"/>
      <c r="N13" s="82">
        <f t="shared" si="0"/>
        <v>0</v>
      </c>
      <c r="O13" s="82">
        <f>B13</f>
        <v>0</v>
      </c>
      <c r="P13" s="83">
        <f t="shared" si="4"/>
        <v>0</v>
      </c>
      <c r="Q13" s="84">
        <f>SUM(H13:L13)</f>
        <v>0</v>
      </c>
      <c r="R13" s="85" t="str">
        <f>IF(B13+C13+E13+Q13=0,"Dati non presenti",IF(O13=SUM((O13+P13+Q13)/3),IF(P13=Q13,"Congruo",SUM(ABS(N13))),IF(V13=0,"Congruo",SUM(ABS(N13)))))</f>
        <v>Dati non presenti</v>
      </c>
      <c r="T13" s="209">
        <f t="shared" si="5"/>
        <v>0</v>
      </c>
      <c r="U13" s="12">
        <f t="shared" si="1"/>
        <v>0</v>
      </c>
      <c r="V13" s="12">
        <f t="shared" si="2"/>
        <v>0</v>
      </c>
      <c r="W13" s="12" t="str">
        <f>IF(K13=0,"N",IF(K13&lt;&gt;"","S","N"))</f>
        <v>N</v>
      </c>
      <c r="X13" s="12">
        <f t="shared" si="8"/>
        <v>0</v>
      </c>
      <c r="Y13" s="12">
        <f t="shared" si="8"/>
        <v>0</v>
      </c>
      <c r="Z13" s="1">
        <f t="shared" si="6"/>
        <v>0</v>
      </c>
      <c r="AA13" s="166">
        <f>I13+J13</f>
        <v>0</v>
      </c>
      <c r="AB13" s="164">
        <f>K13</f>
        <v>0</v>
      </c>
      <c r="AC13" s="124">
        <f t="shared" si="7"/>
        <v>0</v>
      </c>
      <c r="AD13" s="161" t="str">
        <f>IF(D13&lt;&gt;0,D13,"")</f>
        <v/>
      </c>
      <c r="AE13" s="124">
        <f t="shared" si="10"/>
        <v>0</v>
      </c>
      <c r="AF13" s="161" t="str">
        <f>IF(F13&lt;&gt;0,F13,"")</f>
        <v/>
      </c>
      <c r="AG13" s="1">
        <f t="shared" si="9"/>
        <v>0</v>
      </c>
    </row>
    <row r="14" spans="1:33" ht="24" customHeight="1" thickBot="1" x14ac:dyDescent="0.3">
      <c r="A14" s="52" t="str">
        <f>Intestazioni!C22</f>
        <v>Insegnanti tecnico pratici</v>
      </c>
      <c r="B14" s="235"/>
      <c r="C14" s="235"/>
      <c r="D14" s="236"/>
      <c r="E14" s="237"/>
      <c r="F14" s="239"/>
      <c r="G14" s="158"/>
      <c r="H14" s="155"/>
      <c r="I14" s="193"/>
      <c r="J14" s="193"/>
      <c r="K14" s="193"/>
      <c r="L14" s="156"/>
      <c r="N14" s="82">
        <f t="shared" si="0"/>
        <v>0</v>
      </c>
      <c r="O14" s="82">
        <f>B14</f>
        <v>0</v>
      </c>
      <c r="P14" s="83">
        <f t="shared" si="4"/>
        <v>0</v>
      </c>
      <c r="Q14" s="84">
        <f>SUM(H14:L14)</f>
        <v>0</v>
      </c>
      <c r="R14" s="85" t="str">
        <f>IF(B14+C14+E14+Q14=0,"Dati non presenti",IF(O14=SUM((O14+P14+Q14)/3),IF(P14=Q14,"Congruo",SUM(ABS(N14))),IF(V14=0,"Congruo",SUM(ABS(N14)))))</f>
        <v>Dati non presenti</v>
      </c>
      <c r="T14" s="209">
        <f t="shared" si="5"/>
        <v>0</v>
      </c>
      <c r="U14" s="12">
        <f t="shared" si="1"/>
        <v>0</v>
      </c>
      <c r="V14" s="12">
        <f t="shared" si="2"/>
        <v>0</v>
      </c>
      <c r="W14" s="12" t="str">
        <f>IF(K14=0,"N",IF(K14&lt;&gt;"","S","N"))</f>
        <v>N</v>
      </c>
      <c r="X14" s="12">
        <f t="shared" si="8"/>
        <v>0</v>
      </c>
      <c r="Y14" s="12">
        <f t="shared" si="8"/>
        <v>0</v>
      </c>
      <c r="Z14" s="1">
        <f t="shared" si="6"/>
        <v>0</v>
      </c>
      <c r="AA14" s="166">
        <f>I14+J14</f>
        <v>0</v>
      </c>
      <c r="AB14" s="164">
        <f>K14</f>
        <v>0</v>
      </c>
      <c r="AC14" s="124">
        <f t="shared" si="7"/>
        <v>0</v>
      </c>
      <c r="AD14" s="161" t="str">
        <f>IF(D14&lt;&gt;0,D14,"")</f>
        <v/>
      </c>
      <c r="AE14" s="124">
        <f t="shared" si="10"/>
        <v>0</v>
      </c>
      <c r="AF14" s="161" t="str">
        <f>IF(F14&lt;&gt;0,F14,"")</f>
        <v/>
      </c>
      <c r="AG14" s="1">
        <f t="shared" ref="AG14" si="11">IF(R14="Dati non presenti",0,IF(R14="Congruo",1,IF(R14=0,1,R14)))</f>
        <v>0</v>
      </c>
    </row>
    <row r="15" spans="1:33" ht="24" customHeight="1" thickBot="1" x14ac:dyDescent="0.3">
      <c r="A15" s="56" t="str">
        <f>Intestazioni!C23</f>
        <v>totale</v>
      </c>
      <c r="B15" s="23">
        <f>SUM(B11:B14)</f>
        <v>0</v>
      </c>
      <c r="C15" s="27">
        <f t="shared" ref="C15:L15" si="12">SUM(C11:C14)</f>
        <v>0</v>
      </c>
      <c r="D15" s="26">
        <f>IF((D11+D12+D13+D14=0),0,AVERAGE(D11:D14))</f>
        <v>0</v>
      </c>
      <c r="E15" s="25">
        <f>SUM(E11:E14)</f>
        <v>0</v>
      </c>
      <c r="F15" s="5">
        <f>IF((F11+F12+F13+F14=0),0,AVERAGE(F11:F14))</f>
        <v>0</v>
      </c>
      <c r="G15" s="2"/>
      <c r="H15" s="17">
        <f t="shared" si="12"/>
        <v>0</v>
      </c>
      <c r="I15" s="186">
        <f t="shared" si="12"/>
        <v>0</v>
      </c>
      <c r="J15" s="186">
        <f t="shared" si="12"/>
        <v>0</v>
      </c>
      <c r="K15" s="186">
        <f t="shared" si="12"/>
        <v>0</v>
      </c>
      <c r="L15" s="187">
        <f t="shared" si="12"/>
        <v>0</v>
      </c>
      <c r="M15" s="11"/>
      <c r="N15" s="82"/>
      <c r="O15" s="82"/>
      <c r="P15" s="83"/>
      <c r="Q15" s="84"/>
      <c r="R15" s="85"/>
      <c r="T15" s="209">
        <f t="shared" si="5"/>
        <v>0</v>
      </c>
      <c r="U15" s="12">
        <f t="shared" si="1"/>
        <v>0</v>
      </c>
      <c r="V15" s="12">
        <f t="shared" si="2"/>
        <v>0</v>
      </c>
      <c r="X15" s="12"/>
      <c r="Y15" s="12"/>
      <c r="AA15" s="166"/>
      <c r="AB15" s="164"/>
      <c r="AC15" s="217">
        <v>0</v>
      </c>
      <c r="AD15" s="218"/>
      <c r="AE15" s="217">
        <v>0</v>
      </c>
      <c r="AF15" s="161"/>
    </row>
    <row r="16" spans="1:33" ht="7.5" customHeight="1" thickBot="1" x14ac:dyDescent="0.3">
      <c r="A16" s="33"/>
      <c r="B16" s="7"/>
      <c r="C16" s="7"/>
      <c r="D16" s="8"/>
      <c r="E16" s="7"/>
      <c r="F16" s="8"/>
      <c r="G16" s="3"/>
      <c r="H16" s="7"/>
      <c r="I16" s="7"/>
      <c r="J16" s="7"/>
      <c r="K16" s="7"/>
      <c r="L16" s="7"/>
      <c r="N16" s="82"/>
      <c r="O16" s="82"/>
      <c r="P16" s="83"/>
      <c r="Q16" s="84"/>
      <c r="R16" s="85"/>
      <c r="T16" s="209">
        <f t="shared" si="5"/>
        <v>0</v>
      </c>
      <c r="U16" s="12">
        <f t="shared" si="1"/>
        <v>0</v>
      </c>
      <c r="V16" s="12">
        <f t="shared" si="2"/>
        <v>0</v>
      </c>
      <c r="X16" s="12"/>
      <c r="Y16" s="12"/>
      <c r="AA16" s="166"/>
      <c r="AB16" s="164"/>
      <c r="AC16" s="217">
        <v>0</v>
      </c>
      <c r="AD16" s="218"/>
      <c r="AE16" s="217">
        <v>0</v>
      </c>
      <c r="AF16" s="161"/>
    </row>
    <row r="17" spans="1:33" ht="24" customHeight="1" thickBot="1" x14ac:dyDescent="0.3">
      <c r="A17" s="55" t="str">
        <f>Intestazioni!C25</f>
        <v>Docenti a tempo determinato</v>
      </c>
      <c r="B17" s="3"/>
      <c r="C17" s="18"/>
      <c r="D17" s="19"/>
      <c r="E17" s="3"/>
      <c r="F17" s="4"/>
      <c r="G17" s="3"/>
      <c r="H17" s="3"/>
      <c r="I17" s="3"/>
      <c r="J17" s="3"/>
      <c r="K17" s="3"/>
      <c r="L17" s="3"/>
      <c r="N17" s="82"/>
      <c r="O17" s="82"/>
      <c r="P17" s="83"/>
      <c r="Q17" s="84"/>
      <c r="R17" s="85"/>
      <c r="T17" s="209">
        <f t="shared" si="5"/>
        <v>0</v>
      </c>
      <c r="U17" s="12">
        <f t="shared" si="1"/>
        <v>0</v>
      </c>
      <c r="V17" s="12">
        <f t="shared" si="2"/>
        <v>0</v>
      </c>
      <c r="X17" s="12"/>
      <c r="Y17" s="12"/>
      <c r="AA17" s="166"/>
      <c r="AB17" s="164"/>
      <c r="AC17" s="217">
        <v>0</v>
      </c>
      <c r="AD17" s="218"/>
      <c r="AE17" s="217">
        <v>0</v>
      </c>
      <c r="AF17" s="161"/>
    </row>
    <row r="18" spans="1:33" ht="24" customHeight="1" x14ac:dyDescent="0.25">
      <c r="A18" s="50" t="str">
        <f>Intestazioni!C19</f>
        <v>Scuola dell'infanzia, primaria e personale educativo</v>
      </c>
      <c r="B18" s="240"/>
      <c r="C18" s="224"/>
      <c r="D18" s="233"/>
      <c r="E18" s="241"/>
      <c r="F18" s="242"/>
      <c r="G18" s="158"/>
      <c r="H18" s="150"/>
      <c r="I18" s="151"/>
      <c r="J18" s="151"/>
      <c r="K18" s="151"/>
      <c r="L18" s="157"/>
      <c r="N18" s="82">
        <f t="shared" si="0"/>
        <v>0</v>
      </c>
      <c r="O18" s="82">
        <f>B18</f>
        <v>0</v>
      </c>
      <c r="P18" s="83">
        <f t="shared" si="4"/>
        <v>0</v>
      </c>
      <c r="Q18" s="84">
        <f>SUM(H18:L18)</f>
        <v>0</v>
      </c>
      <c r="R18" s="85" t="str">
        <f>IF(B18+C18+E18+Q18=0,"Dati non presenti",IF(O18=SUM((O18+P18+Q18)/3),IF(P18=Q18,"Congruo",SUM(ABS(N18))),IF(V18=0,"Congruo",SUM(ABS(N18)))))</f>
        <v>Dati non presenti</v>
      </c>
      <c r="T18" s="209">
        <f t="shared" si="5"/>
        <v>0</v>
      </c>
      <c r="U18" s="12">
        <f t="shared" si="1"/>
        <v>0</v>
      </c>
      <c r="V18" s="12">
        <f t="shared" si="2"/>
        <v>0</v>
      </c>
      <c r="W18" s="12" t="str">
        <f>IF(K18=0,"N",IF(K18&lt;&gt;"","S","N"))</f>
        <v>N</v>
      </c>
      <c r="X18" s="12">
        <f t="shared" ref="X18:Y21" si="13">IF(I18=0,0,IF(I18&lt;&gt;"",1,0))</f>
        <v>0</v>
      </c>
      <c r="Y18" s="12">
        <f t="shared" si="13"/>
        <v>0</v>
      </c>
      <c r="Z18" s="1">
        <f t="shared" si="6"/>
        <v>0</v>
      </c>
      <c r="AA18" s="166">
        <f>I18+J18</f>
        <v>0</v>
      </c>
      <c r="AB18" s="164">
        <f>K18</f>
        <v>0</v>
      </c>
      <c r="AC18" s="124">
        <f t="shared" si="7"/>
        <v>0</v>
      </c>
      <c r="AD18" s="161" t="str">
        <f>IF(D18&lt;&gt;0,D18,"")</f>
        <v/>
      </c>
      <c r="AE18" s="124">
        <f t="shared" ref="AE18:AE21" si="14">IF($E18&lt;&gt;0,IF(F18&lt;&gt;0,0,1),0)</f>
        <v>0</v>
      </c>
      <c r="AF18" s="161" t="str">
        <f>IF(F18&lt;&gt;0,F18,"")</f>
        <v/>
      </c>
      <c r="AG18" s="1">
        <f t="shared" ref="AG18:AG20" si="15">IF(R18="Dati non presenti",0,IF(R18="Congruo",1,IF(R18=0,1,R18)))</f>
        <v>0</v>
      </c>
    </row>
    <row r="19" spans="1:33" ht="24" customHeight="1" x14ac:dyDescent="0.25">
      <c r="A19" s="50" t="str">
        <f>Intestazioni!C20</f>
        <v>Scuola secondaria di I grado</v>
      </c>
      <c r="B19" s="235"/>
      <c r="C19" s="235"/>
      <c r="D19" s="236"/>
      <c r="E19" s="237"/>
      <c r="F19" s="238"/>
      <c r="G19" s="3"/>
      <c r="H19" s="153"/>
      <c r="I19" s="154"/>
      <c r="J19" s="154"/>
      <c r="K19" s="154"/>
      <c r="L19" s="192"/>
      <c r="M19" s="11"/>
      <c r="N19" s="82">
        <f t="shared" si="0"/>
        <v>0</v>
      </c>
      <c r="O19" s="82">
        <f>B19</f>
        <v>0</v>
      </c>
      <c r="P19" s="83">
        <f t="shared" si="4"/>
        <v>0</v>
      </c>
      <c r="Q19" s="84">
        <f>SUM(H19:L19)</f>
        <v>0</v>
      </c>
      <c r="R19" s="85" t="str">
        <f>IF(B19+C19+E19+Q19=0,"Dati non presenti",IF(O19=SUM((O19+P19+Q19)/3),IF(P19=Q19,"Congruo",SUM(ABS(N19))),IF(V19=0,"Congruo",SUM(ABS(N19)))))</f>
        <v>Dati non presenti</v>
      </c>
      <c r="T19" s="209">
        <f t="shared" si="5"/>
        <v>0</v>
      </c>
      <c r="U19" s="12">
        <f t="shared" si="1"/>
        <v>0</v>
      </c>
      <c r="V19" s="12">
        <f t="shared" si="2"/>
        <v>0</v>
      </c>
      <c r="W19" s="12" t="str">
        <f>IF(K19=0,"N",IF(K19&lt;&gt;"","S","N"))</f>
        <v>N</v>
      </c>
      <c r="X19" s="12">
        <f t="shared" si="13"/>
        <v>0</v>
      </c>
      <c r="Y19" s="12">
        <f t="shared" si="13"/>
        <v>0</v>
      </c>
      <c r="Z19" s="1">
        <f t="shared" si="6"/>
        <v>0</v>
      </c>
      <c r="AA19" s="166">
        <f>I19+J19</f>
        <v>0</v>
      </c>
      <c r="AB19" s="164">
        <f>K19</f>
        <v>0</v>
      </c>
      <c r="AC19" s="124">
        <f t="shared" si="7"/>
        <v>0</v>
      </c>
      <c r="AD19" s="161" t="str">
        <f>IF(D19&lt;&gt;0,D19,"")</f>
        <v/>
      </c>
      <c r="AE19" s="124">
        <f t="shared" si="14"/>
        <v>0</v>
      </c>
      <c r="AF19" s="161" t="str">
        <f>IF(F19&lt;&gt;0,F19,"")</f>
        <v/>
      </c>
      <c r="AG19" s="1">
        <f t="shared" si="15"/>
        <v>0</v>
      </c>
    </row>
    <row r="20" spans="1:33" ht="24" customHeight="1" x14ac:dyDescent="0.25">
      <c r="A20" s="50" t="str">
        <f>Intestazioni!C21</f>
        <v>Scuola secondaria di II grado</v>
      </c>
      <c r="B20" s="235"/>
      <c r="C20" s="235"/>
      <c r="D20" s="236"/>
      <c r="E20" s="237"/>
      <c r="F20" s="239"/>
      <c r="G20" s="158"/>
      <c r="H20" s="153"/>
      <c r="I20" s="154"/>
      <c r="J20" s="154"/>
      <c r="K20" s="154"/>
      <c r="L20" s="192"/>
      <c r="M20" s="11"/>
      <c r="N20" s="82">
        <f t="shared" si="0"/>
        <v>0</v>
      </c>
      <c r="O20" s="82">
        <f>B20</f>
        <v>0</v>
      </c>
      <c r="P20" s="83">
        <f t="shared" si="4"/>
        <v>0</v>
      </c>
      <c r="Q20" s="84">
        <f>SUM(H20:L20)</f>
        <v>0</v>
      </c>
      <c r="R20" s="85" t="str">
        <f>IF(B20+C20+E20+Q20=0,"Dati non presenti",IF(O20=SUM((O20+P20+Q20)/3),IF(P20=Q20,"Congruo",SUM(ABS(N20))),IF(V20=0,"Congruo",SUM(ABS(N20)))))</f>
        <v>Dati non presenti</v>
      </c>
      <c r="T20" s="209">
        <f t="shared" si="5"/>
        <v>0</v>
      </c>
      <c r="U20" s="12">
        <f t="shared" si="1"/>
        <v>0</v>
      </c>
      <c r="V20" s="12">
        <f t="shared" si="2"/>
        <v>0</v>
      </c>
      <c r="W20" s="12" t="str">
        <f>IF(K20=0,"N",IF(K20&lt;&gt;"","S","N"))</f>
        <v>N</v>
      </c>
      <c r="X20" s="12">
        <f t="shared" si="13"/>
        <v>0</v>
      </c>
      <c r="Y20" s="12">
        <f t="shared" si="13"/>
        <v>0</v>
      </c>
      <c r="Z20" s="1">
        <f t="shared" si="6"/>
        <v>0</v>
      </c>
      <c r="AA20" s="166">
        <f>I20+J20</f>
        <v>0</v>
      </c>
      <c r="AB20" s="164">
        <f>K20</f>
        <v>0</v>
      </c>
      <c r="AC20" s="124">
        <f t="shared" si="7"/>
        <v>0</v>
      </c>
      <c r="AD20" s="161" t="str">
        <f>IF(D20&lt;&gt;0,D20,"")</f>
        <v/>
      </c>
      <c r="AE20" s="124">
        <f t="shared" si="14"/>
        <v>0</v>
      </c>
      <c r="AF20" s="161" t="str">
        <f>IF(F20&lt;&gt;0,F20,"")</f>
        <v/>
      </c>
      <c r="AG20" s="1">
        <f t="shared" si="15"/>
        <v>0</v>
      </c>
    </row>
    <row r="21" spans="1:33" ht="24" customHeight="1" thickBot="1" x14ac:dyDescent="0.3">
      <c r="A21" s="50" t="str">
        <f>Intestazioni!C22</f>
        <v>Insegnanti tecnico pratici</v>
      </c>
      <c r="B21" s="235"/>
      <c r="C21" s="235"/>
      <c r="D21" s="236"/>
      <c r="E21" s="237"/>
      <c r="F21" s="239"/>
      <c r="G21" s="158"/>
      <c r="H21" s="155"/>
      <c r="I21" s="193"/>
      <c r="J21" s="193"/>
      <c r="K21" s="193"/>
      <c r="L21" s="156"/>
      <c r="N21" s="82">
        <f t="shared" si="0"/>
        <v>0</v>
      </c>
      <c r="O21" s="82">
        <f>B21</f>
        <v>0</v>
      </c>
      <c r="P21" s="83">
        <f t="shared" si="4"/>
        <v>0</v>
      </c>
      <c r="Q21" s="84">
        <f>SUM(H21:L21)</f>
        <v>0</v>
      </c>
      <c r="R21" s="85" t="str">
        <f>IF(B21+C21+E21+Q21=0,"Dati non presenti",IF(O21=SUM((O21+P21+Q21)/3),IF(P21=Q21,"Congruo",SUM(ABS(N21))),IF(V21=0,"Congruo",SUM(ABS(N21)))))</f>
        <v>Dati non presenti</v>
      </c>
      <c r="T21" s="209">
        <f t="shared" si="5"/>
        <v>0</v>
      </c>
      <c r="U21" s="12">
        <f t="shared" si="1"/>
        <v>0</v>
      </c>
      <c r="V21" s="12">
        <f t="shared" si="2"/>
        <v>0</v>
      </c>
      <c r="W21" s="12" t="str">
        <f>IF(K21=0,"N",IF(K21&lt;&gt;"","S","N"))</f>
        <v>N</v>
      </c>
      <c r="X21" s="12">
        <f t="shared" si="13"/>
        <v>0</v>
      </c>
      <c r="Y21" s="12">
        <f t="shared" si="13"/>
        <v>0</v>
      </c>
      <c r="Z21" s="1">
        <f t="shared" si="6"/>
        <v>0</v>
      </c>
      <c r="AA21" s="166">
        <f>I21+J21</f>
        <v>0</v>
      </c>
      <c r="AB21" s="164">
        <f>K21</f>
        <v>0</v>
      </c>
      <c r="AC21" s="124">
        <f t="shared" si="7"/>
        <v>0</v>
      </c>
      <c r="AD21" s="161" t="str">
        <f>IF(D21&lt;&gt;0,D21,"")</f>
        <v/>
      </c>
      <c r="AE21" s="124">
        <f t="shared" si="14"/>
        <v>0</v>
      </c>
      <c r="AF21" s="161" t="str">
        <f>IF(F21&lt;&gt;0,F21,"")</f>
        <v/>
      </c>
      <c r="AG21" s="1">
        <f t="shared" ref="AG21" si="16">IF(R21="Dati non presenti",0,IF(R21="Congruo",1,IF(R21=0,1,R21)))</f>
        <v>0</v>
      </c>
    </row>
    <row r="22" spans="1:33" ht="24" customHeight="1" thickBot="1" x14ac:dyDescent="0.3">
      <c r="A22" s="57" t="str">
        <f>Intestazioni!C23</f>
        <v>totale</v>
      </c>
      <c r="B22" s="27">
        <f>SUM(B18:B21)</f>
        <v>0</v>
      </c>
      <c r="C22" s="32">
        <f>SUM(C18:C21)</f>
        <v>0</v>
      </c>
      <c r="D22" s="31">
        <f>IF((D18+D19+D20+D21=0),0,AVERAGE(D18:D21))</f>
        <v>0</v>
      </c>
      <c r="E22" s="25">
        <f>SUM(E18:E21)</f>
        <v>0</v>
      </c>
      <c r="F22" s="5">
        <f>IF((F18+F19+F20+F21=0),0,AVERAGE(F18:F21))</f>
        <v>0</v>
      </c>
      <c r="G22" s="2"/>
      <c r="H22" s="17">
        <f>SUM(H18:H21)</f>
        <v>0</v>
      </c>
      <c r="I22" s="186">
        <f>SUM(I18:I21)</f>
        <v>0</v>
      </c>
      <c r="J22" s="18">
        <f>SUM(J18:J21)</f>
        <v>0</v>
      </c>
      <c r="K22" s="188">
        <f>SUM(K18:K21)</f>
        <v>0</v>
      </c>
      <c r="L22" s="187">
        <f>SUM(L18:L21)</f>
        <v>0</v>
      </c>
      <c r="N22" s="82"/>
      <c r="O22" s="82"/>
      <c r="P22" s="83"/>
      <c r="Q22" s="84"/>
      <c r="R22" s="85"/>
      <c r="T22" s="209">
        <f t="shared" si="5"/>
        <v>0</v>
      </c>
      <c r="U22" s="12">
        <f t="shared" si="1"/>
        <v>0</v>
      </c>
      <c r="V22" s="12">
        <f t="shared" si="2"/>
        <v>0</v>
      </c>
      <c r="X22" s="12"/>
      <c r="Y22" s="12"/>
      <c r="AA22" s="166"/>
      <c r="AB22" s="164"/>
      <c r="AC22" s="217">
        <v>0</v>
      </c>
      <c r="AD22" s="218"/>
      <c r="AE22" s="217">
        <v>0</v>
      </c>
      <c r="AF22" s="161"/>
    </row>
    <row r="23" spans="1:33" ht="7.5" customHeight="1" x14ac:dyDescent="0.25">
      <c r="A23" s="34"/>
      <c r="B23" s="7"/>
      <c r="C23" s="7"/>
      <c r="D23" s="8"/>
      <c r="E23" s="7"/>
      <c r="F23" s="8"/>
      <c r="G23" s="3"/>
      <c r="H23" s="7"/>
      <c r="I23" s="7"/>
      <c r="J23" s="7"/>
      <c r="K23" s="7"/>
      <c r="L23" s="7"/>
      <c r="N23" s="82"/>
      <c r="O23" s="82"/>
      <c r="P23" s="83"/>
      <c r="Q23" s="84"/>
      <c r="R23" s="85"/>
      <c r="T23" s="209">
        <f t="shared" si="5"/>
        <v>0</v>
      </c>
      <c r="U23" s="12">
        <f t="shared" si="1"/>
        <v>0</v>
      </c>
      <c r="V23" s="12">
        <f t="shared" si="2"/>
        <v>0</v>
      </c>
      <c r="X23" s="12"/>
      <c r="Y23" s="12"/>
      <c r="AA23" s="166"/>
      <c r="AB23" s="164"/>
      <c r="AC23" s="217">
        <v>0</v>
      </c>
      <c r="AD23" s="218"/>
      <c r="AE23" s="217">
        <v>0</v>
      </c>
      <c r="AF23" s="161"/>
    </row>
    <row r="24" spans="1:33" ht="7.5" customHeight="1" thickBot="1" x14ac:dyDescent="0.3">
      <c r="A24" s="35"/>
      <c r="B24" s="3"/>
      <c r="C24" s="3"/>
      <c r="D24" s="4"/>
      <c r="E24" s="3"/>
      <c r="F24" s="4"/>
      <c r="G24" s="3"/>
      <c r="H24" s="3"/>
      <c r="I24" s="3"/>
      <c r="J24" s="3"/>
      <c r="K24" s="3"/>
      <c r="L24" s="3"/>
      <c r="N24" s="82"/>
      <c r="O24" s="82"/>
      <c r="P24" s="83"/>
      <c r="Q24" s="84"/>
      <c r="R24" s="85"/>
      <c r="T24" s="209">
        <f t="shared" si="5"/>
        <v>0</v>
      </c>
      <c r="U24" s="12">
        <f t="shared" si="1"/>
        <v>0</v>
      </c>
      <c r="V24" s="12">
        <f t="shared" si="2"/>
        <v>0</v>
      </c>
      <c r="X24" s="12"/>
      <c r="Y24" s="12"/>
      <c r="AA24" s="166"/>
      <c r="AB24" s="164"/>
      <c r="AC24" s="217">
        <v>0</v>
      </c>
      <c r="AD24" s="218"/>
      <c r="AE24" s="217">
        <v>0</v>
      </c>
      <c r="AF24" s="161"/>
    </row>
    <row r="25" spans="1:33" ht="24" customHeight="1" thickBot="1" x14ac:dyDescent="0.3">
      <c r="A25" s="54" t="str">
        <f>Intestazioni!C26</f>
        <v>A.T.A. di ruolo</v>
      </c>
      <c r="B25" s="3"/>
      <c r="C25" s="18"/>
      <c r="D25" s="19"/>
      <c r="E25" s="3"/>
      <c r="F25" s="4"/>
      <c r="G25" s="3"/>
      <c r="H25" s="3"/>
      <c r="I25" s="3"/>
      <c r="J25" s="3"/>
      <c r="K25" s="3"/>
      <c r="L25" s="3"/>
      <c r="N25" s="82"/>
      <c r="O25" s="82"/>
      <c r="P25" s="83"/>
      <c r="Q25" s="84"/>
      <c r="R25" s="85"/>
      <c r="T25" s="209">
        <f t="shared" si="5"/>
        <v>0</v>
      </c>
      <c r="U25" s="12">
        <f t="shared" si="1"/>
        <v>0</v>
      </c>
      <c r="V25" s="12">
        <f t="shared" si="2"/>
        <v>0</v>
      </c>
      <c r="X25" s="12"/>
      <c r="Y25" s="12"/>
      <c r="AA25" s="166"/>
      <c r="AB25" s="164"/>
      <c r="AC25" s="217">
        <v>0</v>
      </c>
      <c r="AD25" s="218"/>
      <c r="AE25" s="217">
        <v>0</v>
      </c>
      <c r="AF25" s="161"/>
    </row>
    <row r="26" spans="1:33" ht="24" customHeight="1" thickBot="1" x14ac:dyDescent="0.3">
      <c r="A26" s="53" t="str">
        <f>Intestazioni!C27</f>
        <v>Funzionari ed Elevata qualificazione
EX DSGA 1)</v>
      </c>
      <c r="B26" s="240"/>
      <c r="C26" s="224"/>
      <c r="D26" s="233"/>
      <c r="E26" s="241"/>
      <c r="F26" s="228"/>
      <c r="G26" s="158"/>
      <c r="H26" s="150"/>
      <c r="I26" s="151"/>
      <c r="J26" s="151"/>
      <c r="K26" s="151"/>
      <c r="L26" s="157"/>
      <c r="N26" s="82">
        <f t="shared" si="0"/>
        <v>0</v>
      </c>
      <c r="O26" s="82">
        <f>B26</f>
        <v>0</v>
      </c>
      <c r="P26" s="83">
        <f t="shared" si="4"/>
        <v>0</v>
      </c>
      <c r="Q26" s="84">
        <f>SUM(H26:L26)</f>
        <v>0</v>
      </c>
      <c r="R26" s="85" t="str">
        <f>IF(B26+C26+E26+Q26=0,"Dati non presenti",IF(O26=SUM((O26+P26+Q26)/3),IF(P26=Q26,"Congruo",SUM(ABS(N26))),IF(V26=0,"Congruo",SUM(ABS(N26)))))</f>
        <v>Dati non presenti</v>
      </c>
      <c r="T26" s="209">
        <f t="shared" si="5"/>
        <v>0</v>
      </c>
      <c r="U26" s="12">
        <f t="shared" si="1"/>
        <v>0</v>
      </c>
      <c r="V26" s="12">
        <f t="shared" si="2"/>
        <v>0</v>
      </c>
      <c r="W26" s="12" t="str">
        <f>IF(K26=0,"N",IF(K26&lt;&gt;"","S","N"))</f>
        <v>N</v>
      </c>
      <c r="X26" s="12">
        <f t="shared" ref="X26:Y28" si="17">IF(I26=0,0,IF(I26&lt;&gt;"",1,0))</f>
        <v>0</v>
      </c>
      <c r="Y26" s="12">
        <f t="shared" si="17"/>
        <v>0</v>
      </c>
      <c r="Z26" s="1">
        <f t="shared" si="6"/>
        <v>0</v>
      </c>
      <c r="AA26" s="166">
        <f>I26+J26</f>
        <v>0</v>
      </c>
      <c r="AB26" s="164">
        <f>K26</f>
        <v>0</v>
      </c>
      <c r="AC26" s="124">
        <f t="shared" si="7"/>
        <v>0</v>
      </c>
      <c r="AD26" s="161" t="str">
        <f>IF(D26&lt;&gt;0,D26,"")</f>
        <v/>
      </c>
      <c r="AE26" s="124">
        <f t="shared" ref="AE26:AE28" si="18">IF($E26&lt;&gt;0,IF(F26&lt;&gt;0,0,1),0)</f>
        <v>0</v>
      </c>
      <c r="AF26" s="161" t="str">
        <f>IF(F26&lt;&gt;0,F26,"")</f>
        <v/>
      </c>
      <c r="AG26" s="1">
        <f t="shared" ref="AG26:AG28" si="19">IF(R26="Dati non presenti",0,IF(R26="Congruo",1,IF(R26=0,1,R26)))</f>
        <v>0</v>
      </c>
    </row>
    <row r="27" spans="1:33" ht="24" customHeight="1" thickBot="1" x14ac:dyDescent="0.3">
      <c r="A27" s="53" t="str">
        <f>Intestazioni!C28</f>
        <v>Assistenti amministrativi e tecnici 2)</v>
      </c>
      <c r="B27" s="243"/>
      <c r="C27" s="243"/>
      <c r="D27" s="244"/>
      <c r="E27" s="237"/>
      <c r="F27" s="245"/>
      <c r="G27" s="158"/>
      <c r="H27" s="153"/>
      <c r="I27" s="154"/>
      <c r="J27" s="154"/>
      <c r="K27" s="154"/>
      <c r="L27" s="192"/>
      <c r="N27" s="82">
        <f t="shared" si="0"/>
        <v>0</v>
      </c>
      <c r="O27" s="82">
        <f>B27</f>
        <v>0</v>
      </c>
      <c r="P27" s="83">
        <f t="shared" si="4"/>
        <v>0</v>
      </c>
      <c r="Q27" s="84">
        <f>SUM(H27:L27)</f>
        <v>0</v>
      </c>
      <c r="R27" s="85" t="str">
        <f>IF(B27+C27+E27+Q27=0,"Dati non presenti",IF(O27=SUM((O27+P27+Q27)/3),IF(P27=Q27,"Congruo",SUM(ABS(N27))),IF(V27=0,"Congruo",SUM(ABS(N27)))))</f>
        <v>Dati non presenti</v>
      </c>
      <c r="T27" s="209">
        <f t="shared" si="5"/>
        <v>0</v>
      </c>
      <c r="U27" s="12">
        <f t="shared" si="1"/>
        <v>0</v>
      </c>
      <c r="V27" s="12">
        <f t="shared" si="2"/>
        <v>0</v>
      </c>
      <c r="W27" s="12" t="str">
        <f>IF(K27=0,"N",IF(K27&lt;&gt;"","S","N"))</f>
        <v>N</v>
      </c>
      <c r="X27" s="12">
        <f t="shared" si="17"/>
        <v>0</v>
      </c>
      <c r="Y27" s="12">
        <f t="shared" si="17"/>
        <v>0</v>
      </c>
      <c r="Z27" s="1">
        <f t="shared" si="6"/>
        <v>0</v>
      </c>
      <c r="AA27" s="166">
        <f>I27+J27</f>
        <v>0</v>
      </c>
      <c r="AB27" s="164">
        <f>K27</f>
        <v>0</v>
      </c>
      <c r="AC27" s="124">
        <f t="shared" si="7"/>
        <v>0</v>
      </c>
      <c r="AD27" s="161" t="str">
        <f>IF(D27&lt;&gt;0,D27,"")</f>
        <v/>
      </c>
      <c r="AE27" s="124">
        <f t="shared" si="18"/>
        <v>0</v>
      </c>
      <c r="AF27" s="161" t="str">
        <f>IF(F27&lt;&gt;0,F27,"")</f>
        <v/>
      </c>
      <c r="AG27" s="1">
        <f t="shared" si="19"/>
        <v>0</v>
      </c>
    </row>
    <row r="28" spans="1:33" ht="24" customHeight="1" thickBot="1" x14ac:dyDescent="0.3">
      <c r="A28" s="53" t="str">
        <f>Intestazioni!C29</f>
        <v>Collaboratori scolastici e
Operatori dei servizi agrari</v>
      </c>
      <c r="B28" s="243"/>
      <c r="C28" s="243"/>
      <c r="D28" s="244"/>
      <c r="E28" s="237"/>
      <c r="F28" s="246"/>
      <c r="G28" s="158"/>
      <c r="H28" s="155"/>
      <c r="I28" s="193"/>
      <c r="J28" s="193"/>
      <c r="K28" s="193"/>
      <c r="L28" s="156"/>
      <c r="N28" s="82">
        <f t="shared" si="0"/>
        <v>0</v>
      </c>
      <c r="O28" s="82">
        <f>B28</f>
        <v>0</v>
      </c>
      <c r="P28" s="83">
        <f t="shared" si="4"/>
        <v>0</v>
      </c>
      <c r="Q28" s="84">
        <f>SUM(H28:L28)</f>
        <v>0</v>
      </c>
      <c r="R28" s="85" t="str">
        <f>IF(B28+C28+E28+Q28=0,"Dati non presenti",IF(O28=SUM((O28+P28+Q28)/3),IF(P28=Q28,"Congruo",SUM(ABS(N28))),IF(V28=0,"Congruo",SUM(ABS(N28)))))</f>
        <v>Dati non presenti</v>
      </c>
      <c r="T28" s="209">
        <f t="shared" si="5"/>
        <v>0</v>
      </c>
      <c r="U28" s="12">
        <f t="shared" si="1"/>
        <v>0</v>
      </c>
      <c r="V28" s="12">
        <f t="shared" si="2"/>
        <v>0</v>
      </c>
      <c r="W28" s="12" t="str">
        <f>IF(K28=0,"N",IF(K28&lt;&gt;"","S","N"))</f>
        <v>N</v>
      </c>
      <c r="X28" s="12">
        <f t="shared" si="17"/>
        <v>0</v>
      </c>
      <c r="Y28" s="12">
        <f t="shared" si="17"/>
        <v>0</v>
      </c>
      <c r="Z28" s="1">
        <f t="shared" si="6"/>
        <v>0</v>
      </c>
      <c r="AA28" s="166">
        <f>I28+J28</f>
        <v>0</v>
      </c>
      <c r="AB28" s="164">
        <f>K28</f>
        <v>0</v>
      </c>
      <c r="AC28" s="124">
        <f t="shared" si="7"/>
        <v>0</v>
      </c>
      <c r="AD28" s="161" t="str">
        <f>IF(D28&lt;&gt;0,D28,"")</f>
        <v/>
      </c>
      <c r="AE28" s="124">
        <f t="shared" si="18"/>
        <v>0</v>
      </c>
      <c r="AF28" s="161" t="str">
        <f>IF(F28&lt;&gt;0,F28,"")</f>
        <v/>
      </c>
      <c r="AG28" s="1">
        <f t="shared" si="19"/>
        <v>0</v>
      </c>
    </row>
    <row r="29" spans="1:33" ht="24" customHeight="1" thickBot="1" x14ac:dyDescent="0.3">
      <c r="A29" s="56" t="str">
        <f>Intestazioni!C23</f>
        <v>totale</v>
      </c>
      <c r="B29" s="23">
        <f>SUM(B26:B28)</f>
        <v>0</v>
      </c>
      <c r="C29" s="27">
        <f>SUM(C26:C28)</f>
        <v>0</v>
      </c>
      <c r="D29" s="26">
        <f>IF((D26+D27+D28=0),0,AVERAGE(D26:D28))</f>
        <v>0</v>
      </c>
      <c r="E29" s="25">
        <f>SUM(E26:E28)</f>
        <v>0</v>
      </c>
      <c r="F29" s="5">
        <f>IF((F26+F27+F28=0),0,AVERAGE(F26:F28))</f>
        <v>0</v>
      </c>
      <c r="G29" s="2"/>
      <c r="H29" s="17">
        <f>SUM(H26:H28)</f>
        <v>0</v>
      </c>
      <c r="I29" s="188">
        <f>SUM(I26:I28)</f>
        <v>0</v>
      </c>
      <c r="J29" s="188">
        <f>SUM(J26:J28)</f>
        <v>0</v>
      </c>
      <c r="K29" s="186">
        <f>SUM(K26:K28)</f>
        <v>0</v>
      </c>
      <c r="L29" s="189">
        <f>SUM(L26:L28)</f>
        <v>0</v>
      </c>
      <c r="N29" s="82"/>
      <c r="O29" s="82"/>
      <c r="P29" s="83"/>
      <c r="Q29" s="84"/>
      <c r="R29" s="85" t="str">
        <f>IF(B29+C29+E29+Q29=0,"Dati non presenti",IF(O29=SUM((O29+P29+Q29)/3),IF(P29=Q29,"Congruo",SUM(ABS(N29))),IF(V29=0,"Congruo",SUM(ABS(N29)))))</f>
        <v>Dati non presenti</v>
      </c>
      <c r="T29" s="209">
        <f t="shared" si="5"/>
        <v>0</v>
      </c>
      <c r="U29" s="12">
        <f t="shared" si="1"/>
        <v>0</v>
      </c>
      <c r="V29" s="12">
        <f t="shared" si="2"/>
        <v>0</v>
      </c>
      <c r="X29" s="12"/>
      <c r="Y29" s="12"/>
      <c r="AA29" s="166"/>
      <c r="AB29" s="164"/>
      <c r="AC29" s="217">
        <v>0</v>
      </c>
      <c r="AD29" s="218"/>
      <c r="AE29" s="217">
        <v>0</v>
      </c>
      <c r="AF29" s="161"/>
    </row>
    <row r="30" spans="1:33" ht="7.5" customHeight="1" thickBot="1" x14ac:dyDescent="0.3">
      <c r="A30" s="35"/>
      <c r="B30" s="7"/>
      <c r="C30" s="7"/>
      <c r="D30" s="8"/>
      <c r="E30" s="7"/>
      <c r="F30" s="8"/>
      <c r="G30" s="3"/>
      <c r="H30" s="7"/>
      <c r="I30" s="7"/>
      <c r="J30" s="7"/>
      <c r="K30" s="7"/>
      <c r="L30" s="7"/>
      <c r="N30" s="82"/>
      <c r="O30" s="82"/>
      <c r="P30" s="83"/>
      <c r="Q30" s="84"/>
      <c r="R30" s="85"/>
      <c r="T30" s="209">
        <f t="shared" si="5"/>
        <v>0</v>
      </c>
      <c r="U30" s="12">
        <f t="shared" si="1"/>
        <v>0</v>
      </c>
      <c r="V30" s="12">
        <f t="shared" si="2"/>
        <v>0</v>
      </c>
      <c r="X30" s="12"/>
      <c r="Y30" s="12"/>
      <c r="AA30" s="166"/>
      <c r="AB30" s="164"/>
      <c r="AC30" s="217">
        <v>0</v>
      </c>
      <c r="AD30" s="218"/>
      <c r="AE30" s="217">
        <v>0</v>
      </c>
      <c r="AF30" s="161"/>
    </row>
    <row r="31" spans="1:33" ht="24" customHeight="1" thickBot="1" x14ac:dyDescent="0.3">
      <c r="A31" s="58" t="str">
        <f>Intestazioni!C30</f>
        <v>A.T.A. a tempo determinato</v>
      </c>
      <c r="B31" s="3"/>
      <c r="C31" s="3"/>
      <c r="D31" s="4"/>
      <c r="E31" s="18"/>
      <c r="F31" s="19"/>
      <c r="G31" s="3"/>
      <c r="H31" s="3"/>
      <c r="I31" s="3"/>
      <c r="J31" s="3"/>
      <c r="K31" s="3"/>
      <c r="L31" s="3"/>
      <c r="N31" s="82"/>
      <c r="O31" s="82"/>
      <c r="P31" s="83"/>
      <c r="Q31" s="84"/>
      <c r="R31" s="85"/>
      <c r="T31" s="209">
        <f t="shared" si="5"/>
        <v>0</v>
      </c>
      <c r="U31" s="12">
        <f t="shared" si="1"/>
        <v>0</v>
      </c>
      <c r="V31" s="12">
        <f t="shared" si="2"/>
        <v>0</v>
      </c>
      <c r="X31" s="12"/>
      <c r="Y31" s="12"/>
      <c r="AA31" s="166"/>
      <c r="AB31" s="164"/>
      <c r="AC31" s="217">
        <v>0</v>
      </c>
      <c r="AD31" s="218"/>
      <c r="AE31" s="217">
        <v>0</v>
      </c>
      <c r="AF31" s="161"/>
    </row>
    <row r="32" spans="1:33" s="9" customFormat="1" ht="24" customHeight="1" x14ac:dyDescent="0.25">
      <c r="A32" s="53" t="str">
        <f>A26</f>
        <v>Funzionari ed Elevata qualificazione
EX DSGA 1)</v>
      </c>
      <c r="B32" s="240"/>
      <c r="C32" s="240"/>
      <c r="D32" s="226"/>
      <c r="E32" s="232"/>
      <c r="F32" s="234"/>
      <c r="G32" s="190"/>
      <c r="H32" s="150"/>
      <c r="I32" s="151"/>
      <c r="J32" s="151"/>
      <c r="K32" s="151"/>
      <c r="L32" s="157"/>
      <c r="N32" s="82">
        <f t="shared" si="0"/>
        <v>0</v>
      </c>
      <c r="O32" s="82">
        <f>B32</f>
        <v>0</v>
      </c>
      <c r="P32" s="83">
        <f t="shared" si="4"/>
        <v>0</v>
      </c>
      <c r="Q32" s="84">
        <f>SUM(H32:L32)</f>
        <v>0</v>
      </c>
      <c r="R32" s="85" t="str">
        <f>IF(B32+C32+E32+Q32=0,"Dati non presenti",IF(O32=SUM((O32+P32+Q32)/3),IF(P32=Q32,"Congruo",SUM(ABS(N32))),IF(V32=0,"Congruo",SUM(ABS(N32)))))</f>
        <v>Dati non presenti</v>
      </c>
      <c r="S32" s="1"/>
      <c r="T32" s="209">
        <f t="shared" si="5"/>
        <v>0</v>
      </c>
      <c r="U32" s="12">
        <f t="shared" si="1"/>
        <v>0</v>
      </c>
      <c r="V32" s="12">
        <f t="shared" si="2"/>
        <v>0</v>
      </c>
      <c r="W32" s="12" t="str">
        <f>IF(K32=0,"N",IF(K32&lt;&gt;"","S","N"))</f>
        <v>N</v>
      </c>
      <c r="X32" s="12">
        <f t="shared" ref="X32:Y34" si="20">IF(I32=0,0,IF(I32&lt;&gt;"",1,0))</f>
        <v>0</v>
      </c>
      <c r="Y32" s="12">
        <f t="shared" si="20"/>
        <v>0</v>
      </c>
      <c r="Z32" s="1">
        <f t="shared" si="6"/>
        <v>0</v>
      </c>
      <c r="AA32" s="166">
        <f>I32+J32</f>
        <v>0</v>
      </c>
      <c r="AB32" s="164">
        <f>K32</f>
        <v>0</v>
      </c>
      <c r="AC32" s="124">
        <f t="shared" si="7"/>
        <v>0</v>
      </c>
      <c r="AD32" s="161" t="str">
        <f>IF(D32&lt;&gt;0,D32,"")</f>
        <v/>
      </c>
      <c r="AE32" s="124">
        <f t="shared" ref="AE32:AE34" si="21">IF($E32&lt;&gt;0,IF(F32&lt;&gt;0,0,1),0)</f>
        <v>0</v>
      </c>
      <c r="AF32" s="161" t="str">
        <f>IF(F32&lt;&gt;0,F32,"")</f>
        <v/>
      </c>
      <c r="AG32" s="1">
        <f t="shared" ref="AG32:AG33" si="22">IF(R32="Dati non presenti",0,IF(R32="Congruo",1,IF(R32=0,1,R32)))</f>
        <v>0</v>
      </c>
    </row>
    <row r="33" spans="1:33" s="9" customFormat="1" ht="24" customHeight="1" x14ac:dyDescent="0.25">
      <c r="A33" s="51" t="str">
        <f>A27</f>
        <v>Assistenti amministrativi e tecnici 2)</v>
      </c>
      <c r="B33" s="243"/>
      <c r="C33" s="243"/>
      <c r="D33" s="244"/>
      <c r="E33" s="237"/>
      <c r="F33" s="238"/>
      <c r="G33" s="191"/>
      <c r="H33" s="153"/>
      <c r="I33" s="154"/>
      <c r="J33" s="154"/>
      <c r="K33" s="154"/>
      <c r="L33" s="192"/>
      <c r="N33" s="82">
        <f t="shared" si="0"/>
        <v>0</v>
      </c>
      <c r="O33" s="82">
        <f>B33</f>
        <v>0</v>
      </c>
      <c r="P33" s="83">
        <f t="shared" si="4"/>
        <v>0</v>
      </c>
      <c r="Q33" s="84">
        <f>SUM(H33:L33)</f>
        <v>0</v>
      </c>
      <c r="R33" s="85" t="str">
        <f>IF(B33+C33+E33+Q33=0,"Dati non presenti",IF(O33=SUM((O33+P33+Q33)/3),IF(P33=Q33,"Congruo",SUM(ABS(N33))),IF(V33=0,"Congruo",SUM(ABS(N33)))))</f>
        <v>Dati non presenti</v>
      </c>
      <c r="S33" s="1"/>
      <c r="T33" s="209">
        <f t="shared" si="5"/>
        <v>0</v>
      </c>
      <c r="U33" s="12">
        <f t="shared" si="1"/>
        <v>0</v>
      </c>
      <c r="V33" s="12">
        <f t="shared" si="2"/>
        <v>0</v>
      </c>
      <c r="W33" s="12" t="str">
        <f>IF(K33=0,"N",IF(K33&lt;&gt;"","S","N"))</f>
        <v>N</v>
      </c>
      <c r="X33" s="12">
        <f t="shared" si="20"/>
        <v>0</v>
      </c>
      <c r="Y33" s="12">
        <f t="shared" si="20"/>
        <v>0</v>
      </c>
      <c r="Z33" s="1">
        <f t="shared" si="6"/>
        <v>0</v>
      </c>
      <c r="AA33" s="166">
        <f>I33+J33</f>
        <v>0</v>
      </c>
      <c r="AB33" s="164">
        <f>K33</f>
        <v>0</v>
      </c>
      <c r="AC33" s="124">
        <f t="shared" si="7"/>
        <v>0</v>
      </c>
      <c r="AD33" s="161" t="str">
        <f>IF(D33&lt;&gt;0,D33,"")</f>
        <v/>
      </c>
      <c r="AE33" s="124">
        <f t="shared" si="21"/>
        <v>0</v>
      </c>
      <c r="AF33" s="161" t="str">
        <f>IF(F33&lt;&gt;0,F33,"")</f>
        <v/>
      </c>
      <c r="AG33" s="1">
        <f t="shared" si="22"/>
        <v>0</v>
      </c>
    </row>
    <row r="34" spans="1:33" s="9" customFormat="1" ht="24" customHeight="1" thickBot="1" x14ac:dyDescent="0.3">
      <c r="A34" s="52" t="str">
        <f>A28</f>
        <v>Collaboratori scolastici e
Operatori dei servizi agrari</v>
      </c>
      <c r="B34" s="243"/>
      <c r="C34" s="243"/>
      <c r="D34" s="244"/>
      <c r="E34" s="237"/>
      <c r="F34" s="245"/>
      <c r="G34" s="190"/>
      <c r="H34" s="155"/>
      <c r="I34" s="193"/>
      <c r="J34" s="193"/>
      <c r="K34" s="193"/>
      <c r="L34" s="156"/>
      <c r="N34" s="82">
        <f t="shared" si="0"/>
        <v>0</v>
      </c>
      <c r="O34" s="82">
        <f>B34</f>
        <v>0</v>
      </c>
      <c r="P34" s="83">
        <f t="shared" si="4"/>
        <v>0</v>
      </c>
      <c r="Q34" s="84">
        <f>SUM(H34:L34)</f>
        <v>0</v>
      </c>
      <c r="R34" s="85" t="str">
        <f>IF(B34+C34+E34+Q34=0,"Dati non presenti",IF(O34=SUM((O34+P34+Q34)/3),IF(P34=Q34,"Congruo",SUM(ABS(N34))),IF(V34=0,"Congruo",SUM(ABS(N34)))))</f>
        <v>Dati non presenti</v>
      </c>
      <c r="S34" s="1"/>
      <c r="T34" s="209">
        <f t="shared" si="5"/>
        <v>0</v>
      </c>
      <c r="U34" s="12">
        <f t="shared" si="1"/>
        <v>0</v>
      </c>
      <c r="V34" s="12">
        <f t="shared" si="2"/>
        <v>0</v>
      </c>
      <c r="W34" s="12" t="str">
        <f>IF(K34=0,"N",IF(K34&lt;&gt;"","S","N"))</f>
        <v>N</v>
      </c>
      <c r="X34" s="12">
        <f t="shared" si="20"/>
        <v>0</v>
      </c>
      <c r="Y34" s="12">
        <f t="shared" si="20"/>
        <v>0</v>
      </c>
      <c r="Z34" s="1">
        <f t="shared" si="6"/>
        <v>0</v>
      </c>
      <c r="AA34" s="166">
        <f>I34+J34</f>
        <v>0</v>
      </c>
      <c r="AB34" s="164">
        <f>K34</f>
        <v>0</v>
      </c>
      <c r="AC34" s="124">
        <f t="shared" si="7"/>
        <v>0</v>
      </c>
      <c r="AD34" s="161" t="str">
        <f>IF(D34&lt;&gt;0,D34,"")</f>
        <v/>
      </c>
      <c r="AE34" s="124">
        <f t="shared" si="21"/>
        <v>0</v>
      </c>
      <c r="AF34" s="161" t="str">
        <f>IF(F34&lt;&gt;0,F34,"")</f>
        <v/>
      </c>
      <c r="AG34" s="1">
        <f>IF(R34="Dati non presenti",0,IF(R34="Congruo",1,IF(R34=0,1,R34)))</f>
        <v>0</v>
      </c>
    </row>
    <row r="35" spans="1:33" ht="24" customHeight="1" thickBot="1" x14ac:dyDescent="0.25">
      <c r="A35" s="56" t="str">
        <f>Intestazioni!C23</f>
        <v>totale</v>
      </c>
      <c r="B35" s="23">
        <f>SUM(B32:B34)</f>
        <v>0</v>
      </c>
      <c r="C35" s="25">
        <f>SUM(C32:C34)</f>
        <v>0</v>
      </c>
      <c r="D35" s="26">
        <f>IF((D32+D33+D34=0),0,AVERAGE(D32:D34))</f>
        <v>0</v>
      </c>
      <c r="E35" s="25">
        <f>SUM(E32:E34)</f>
        <v>0</v>
      </c>
      <c r="F35" s="5">
        <f>IF((F32+F33+F34=0),0,AVERAGE(F32:F34))</f>
        <v>0</v>
      </c>
      <c r="G35" s="2"/>
      <c r="H35" s="17">
        <f>SUM(H32:H34)</f>
        <v>0</v>
      </c>
      <c r="I35" s="188">
        <f>SUM(I32:I34)</f>
        <v>0</v>
      </c>
      <c r="J35" s="188">
        <f>SUM(J32:J34)</f>
        <v>0</v>
      </c>
      <c r="K35" s="188">
        <f>SUM(K32:K34)</f>
        <v>0</v>
      </c>
      <c r="L35" s="187">
        <f>SUM(L32:L34)</f>
        <v>0</v>
      </c>
      <c r="M35" s="10"/>
      <c r="N35" s="304" t="str">
        <f>IF(U36&gt;0,"Numero scostamenti rilevati nella scheda →","")</f>
        <v/>
      </c>
      <c r="O35" s="304"/>
      <c r="P35" s="304"/>
      <c r="Q35" s="304"/>
      <c r="R35" s="222" t="str">
        <f>IF(U36=0,"",U36)</f>
        <v/>
      </c>
      <c r="T35" s="3">
        <f>COUNTIF(T7:T34,"&lt;&gt;0")</f>
        <v>0</v>
      </c>
      <c r="U35" s="3">
        <f>COUNTIF(U7:U34,"&lt;&gt;0")</f>
        <v>0</v>
      </c>
      <c r="V35" s="3">
        <f>COUNTIF(V7:V34,"&lt;&gt;0")</f>
        <v>0</v>
      </c>
      <c r="W35" s="124"/>
      <c r="X35" s="124"/>
      <c r="Y35" s="124"/>
      <c r="Z35" s="124"/>
      <c r="AA35" s="211"/>
      <c r="AB35" s="214"/>
      <c r="AC35" s="3">
        <f>COUNTIF(AC7:AC34,"&lt;&gt;0")</f>
        <v>0</v>
      </c>
      <c r="AD35" s="215">
        <f>IFERROR(AVERAGE(AD7:AD34),0)</f>
        <v>0</v>
      </c>
      <c r="AE35" s="3">
        <f>COUNTIF(AE7:AE34,"&lt;&gt;0")</f>
        <v>0</v>
      </c>
      <c r="AF35" s="215">
        <f>IFERROR(AVERAGE(AF7:AF34),0)</f>
        <v>0</v>
      </c>
      <c r="AG35" s="124">
        <f>SUM(AG7:AG34)</f>
        <v>0</v>
      </c>
    </row>
    <row r="36" spans="1:33" ht="42" customHeight="1" thickBot="1" x14ac:dyDescent="0.25">
      <c r="A36" s="20"/>
      <c r="B36" s="7"/>
      <c r="C36" s="7"/>
      <c r="D36" s="216" t="str">
        <f>IF(AC35&lt;&gt;0,"Media giorni non indicata in"&amp;" "&amp;AC35&amp;" "&amp;"voci","")</f>
        <v/>
      </c>
      <c r="E36" s="23"/>
      <c r="F36" s="216" t="str">
        <f>IF(AE35&lt;&gt;0,"Media giorni non indicata in"&amp;" "&amp;AE35&amp;" "&amp;"voci","")</f>
        <v/>
      </c>
      <c r="G36" s="3"/>
      <c r="H36" s="7"/>
      <c r="I36" s="7"/>
      <c r="J36" s="7"/>
      <c r="K36" s="7"/>
      <c r="L36" s="7"/>
      <c r="N36" s="304" t="str">
        <f>IF(V35&gt;0,"Numero incongruenze rilevate nella scheda →","")</f>
        <v/>
      </c>
      <c r="O36" s="304"/>
      <c r="P36" s="304"/>
      <c r="Q36" s="304"/>
      <c r="R36" s="221" t="str">
        <f>IF(V35=0,"",V35)</f>
        <v/>
      </c>
      <c r="U36" s="3">
        <f>SUM(U7:U34)</f>
        <v>0</v>
      </c>
    </row>
    <row r="37" spans="1:33" ht="25.5" customHeight="1" thickBot="1" x14ac:dyDescent="0.25">
      <c r="A37" s="47" t="str">
        <f>Intestazioni!C24</f>
        <v>TOTALE</v>
      </c>
      <c r="B37" s="21">
        <f>SUM(B7,B8,B15,B22,B29,B35)</f>
        <v>0</v>
      </c>
      <c r="C37" s="21">
        <f>SUM(C7,C8,C15,C22,C29,C35)</f>
        <v>0</v>
      </c>
      <c r="D37" s="28">
        <f>AD35</f>
        <v>0</v>
      </c>
      <c r="E37" s="6">
        <f>SUM(E7,E8,E15,E22,E29,E35)</f>
        <v>0</v>
      </c>
      <c r="F37" s="29">
        <f>AF35</f>
        <v>0</v>
      </c>
      <c r="G37" s="22">
        <f t="shared" ref="G37:L37" si="23">SUM(G7,G8,G15,G22,G29,G35)</f>
        <v>0</v>
      </c>
      <c r="H37" s="24">
        <f t="shared" si="23"/>
        <v>0</v>
      </c>
      <c r="I37" s="36">
        <f t="shared" si="23"/>
        <v>0</v>
      </c>
      <c r="J37" s="36">
        <f t="shared" si="23"/>
        <v>0</v>
      </c>
      <c r="K37" s="38">
        <f t="shared" si="23"/>
        <v>0</v>
      </c>
      <c r="L37" s="198">
        <f t="shared" si="23"/>
        <v>0</v>
      </c>
      <c r="M37" s="11"/>
      <c r="N37" s="296" t="s">
        <v>116</v>
      </c>
      <c r="O37" s="296"/>
      <c r="P37" s="296"/>
      <c r="Q37" s="297"/>
      <c r="R37" s="219" t="s">
        <v>115</v>
      </c>
      <c r="T37" s="185" t="str">
        <f>IF(U37&lt;&gt;0,"Rivedere i dati inseriti o motivare gli scostamenti nella nota accompagnatoria","")</f>
        <v/>
      </c>
      <c r="U37" s="210">
        <f>SUM(R35:R36)</f>
        <v>0</v>
      </c>
      <c r="V37" s="3">
        <f>SUM(O7:Q34)</f>
        <v>0</v>
      </c>
      <c r="AD37" s="289" t="s">
        <v>104</v>
      </c>
      <c r="AE37" s="289"/>
      <c r="AF37" s="289"/>
      <c r="AG37" s="163">
        <f>IF(AG35&gt;0,1,0)</f>
        <v>0</v>
      </c>
    </row>
    <row r="38" spans="1:33" ht="24.75" customHeight="1" x14ac:dyDescent="0.25">
      <c r="A38" s="298" t="str">
        <f>Intestazioni!C34</f>
        <v>C O M P I L A R E   S O L O   L E   C E L L E   D I   C O L O R E   C E L E S T E</v>
      </c>
      <c r="B38" s="298"/>
      <c r="C38" s="298"/>
      <c r="D38" s="298"/>
      <c r="E38" s="298"/>
      <c r="F38" s="298"/>
      <c r="G38" s="298"/>
      <c r="H38" s="298"/>
      <c r="I38" s="298"/>
      <c r="J38" s="298"/>
      <c r="K38" s="298"/>
      <c r="L38" s="298"/>
      <c r="N38" s="299" t="str">
        <f>IF(U35&lt;&gt;0,"Totale TIPOLOGIE DI PERSONALE con scostamenti → ","")</f>
        <v/>
      </c>
      <c r="O38" s="299"/>
      <c r="P38" s="299"/>
      <c r="Q38" s="300"/>
      <c r="R38" s="175" t="str">
        <f>IF(U35&lt;&gt;0,U35,IF(V37=0,"Scheda non compilata",IF(V35=0,"Valori congrui","")))</f>
        <v>Scheda non compilata</v>
      </c>
      <c r="W38" s="195"/>
      <c r="AD38" s="289" t="s">
        <v>105</v>
      </c>
      <c r="AE38" s="289"/>
      <c r="AF38" s="289"/>
      <c r="AG38" s="163">
        <f>IF(D2="",0,2)</f>
        <v>0</v>
      </c>
    </row>
    <row r="39" spans="1:33" s="81" customFormat="1" ht="34.5" customHeight="1" thickBot="1" x14ac:dyDescent="0.25">
      <c r="A39" s="305" t="str">
        <f>Intestazioni!C32</f>
        <v>1) Funzionari con incarico triennale di DSGA dal 01/09/2024</v>
      </c>
      <c r="B39" s="305"/>
      <c r="C39" s="305"/>
      <c r="D39" s="305" t="str">
        <f>Intestazioni!C33</f>
        <v>2) Assistente amministrativo, tecnico, nonché cuoco, infermiere e guardarobiere</v>
      </c>
      <c r="E39" s="305"/>
      <c r="F39" s="305"/>
      <c r="G39" s="305"/>
      <c r="H39" s="305"/>
      <c r="I39" s="305"/>
      <c r="J39" s="305"/>
      <c r="K39" s="305"/>
      <c r="L39" s="305"/>
      <c r="N39" s="301" t="str">
        <f>T37</f>
        <v/>
      </c>
      <c r="O39" s="302"/>
      <c r="P39" s="302"/>
      <c r="Q39" s="303"/>
      <c r="R39" s="220" t="str">
        <f>IF(AG39=0,"Ufficio rilevatore non indicato",IF(AG39=1,"Ufficio rilevatore non indicato",IF(AG39=3,"","Nessun procedimento disciplinare da rilevare")))</f>
        <v>Ufficio rilevatore non indicato</v>
      </c>
      <c r="W39" s="125"/>
      <c r="AA39" s="162"/>
      <c r="AB39" s="165"/>
      <c r="AC39" s="212"/>
      <c r="AD39" s="289" t="s">
        <v>106</v>
      </c>
      <c r="AE39" s="289"/>
      <c r="AF39" s="289"/>
      <c r="AG39" s="163">
        <f>SUM(AG37:AG38)</f>
        <v>0</v>
      </c>
    </row>
    <row r="40" spans="1:33" s="81" customFormat="1" x14ac:dyDescent="0.2">
      <c r="N40" s="94"/>
      <c r="O40" s="94"/>
      <c r="P40" s="94"/>
      <c r="Q40" s="86"/>
      <c r="R40" s="86"/>
      <c r="W40" s="125"/>
      <c r="AA40" s="162"/>
      <c r="AB40" s="165"/>
      <c r="AC40" s="212"/>
      <c r="AD40" s="162"/>
      <c r="AE40" s="213"/>
      <c r="AF40" s="162"/>
    </row>
  </sheetData>
  <sheetProtection algorithmName="SHA-512" hashValue="pxUQ2e53UZMJtz2cB9uZQPfwkwsr/tz07IwTaanBFQ8fBXzxoF+P1bdggJFWw1CbWJAtm1/AbUEagdW4gIvvEw==" saltValue="CEtAkEnAyc14ztowONTavQ==" spinCount="100000" sheet="1" selectLockedCells="1"/>
  <dataConsolidate/>
  <customSheetViews>
    <customSheetView guid="{196A8919-17EE-4F86-8672-E0D80860C53F}">
      <selection activeCell="A2" sqref="A2:L6"/>
      <rowBreaks count="1" manualBreakCount="1">
        <brk id="23" max="16383" man="1"/>
      </rowBreaks>
      <pageMargins left="0.19685039370078741" right="0.15748031496062992" top="0.32" bottom="0.48" header="0.27559055118110237" footer="0.32"/>
      <printOptions horizontalCentered="1" verticalCentered="1"/>
      <pageSetup paperSize="9" orientation="landscape" r:id="rId1"/>
      <headerFooter alignWithMargins="0"/>
    </customSheetView>
  </customSheetViews>
  <mergeCells count="41">
    <mergeCell ref="A2:C2"/>
    <mergeCell ref="D2:L2"/>
    <mergeCell ref="N2:R2"/>
    <mergeCell ref="A3:L3"/>
    <mergeCell ref="N3:N6"/>
    <mergeCell ref="R3:R6"/>
    <mergeCell ref="A5:A6"/>
    <mergeCell ref="B5:F5"/>
    <mergeCell ref="H5:L5"/>
    <mergeCell ref="O3:Q3"/>
    <mergeCell ref="O4:O6"/>
    <mergeCell ref="P4:P6"/>
    <mergeCell ref="A38:L38"/>
    <mergeCell ref="N38:Q38"/>
    <mergeCell ref="N39:Q39"/>
    <mergeCell ref="N35:Q35"/>
    <mergeCell ref="U3:U6"/>
    <mergeCell ref="N36:Q36"/>
    <mergeCell ref="T3:T6"/>
    <mergeCell ref="A39:C39"/>
    <mergeCell ref="D39:L39"/>
    <mergeCell ref="T2:Z2"/>
    <mergeCell ref="AD37:AF37"/>
    <mergeCell ref="AD38:AF38"/>
    <mergeCell ref="AD39:AF39"/>
    <mergeCell ref="Q4:Q6"/>
    <mergeCell ref="V3:V6"/>
    <mergeCell ref="AB3:AB6"/>
    <mergeCell ref="Y3:Y6"/>
    <mergeCell ref="W3:W6"/>
    <mergeCell ref="X3:X6"/>
    <mergeCell ref="Z3:Z6"/>
    <mergeCell ref="AA3:AA6"/>
    <mergeCell ref="N37:Q37"/>
    <mergeCell ref="AG3:AG6"/>
    <mergeCell ref="AA2:AB2"/>
    <mergeCell ref="AC2:AF2"/>
    <mergeCell ref="AD3:AD6"/>
    <mergeCell ref="AE3:AE6"/>
    <mergeCell ref="AF3:AF6"/>
    <mergeCell ref="AC3:AC6"/>
  </mergeCells>
  <phoneticPr fontId="0" type="noConversion"/>
  <conditionalFormatting sqref="B7:F8 B11:F14 B18:F21 B26:F28 B32:F34">
    <cfRule type="expression" dxfId="140" priority="3">
      <formula>$D$2&lt;&gt;""</formula>
    </cfRule>
  </conditionalFormatting>
  <conditionalFormatting sqref="D36">
    <cfRule type="containsText" dxfId="139" priority="17" operator="containsText" text="Media">
      <formula>NOT(ISERROR(SEARCH("Media",D36)))</formula>
    </cfRule>
  </conditionalFormatting>
  <conditionalFormatting sqref="D2:L2">
    <cfRule type="notContainsBlanks" dxfId="138" priority="130">
      <formula>LEN(TRIM(D2))&gt;0</formula>
    </cfRule>
  </conditionalFormatting>
  <conditionalFormatting sqref="F36">
    <cfRule type="containsText" dxfId="137" priority="16" operator="containsText" text="Media">
      <formula>NOT(ISERROR(SEARCH("Media",F36)))</formula>
    </cfRule>
  </conditionalFormatting>
  <conditionalFormatting sqref="H7:L8">
    <cfRule type="expression" dxfId="136" priority="23">
      <formula>$E7=0</formula>
    </cfRule>
  </conditionalFormatting>
  <conditionalFormatting sqref="H11:L14">
    <cfRule type="expression" dxfId="135" priority="15">
      <formula>$E11=0</formula>
    </cfRule>
  </conditionalFormatting>
  <conditionalFormatting sqref="H18:L21">
    <cfRule type="expression" dxfId="134" priority="14">
      <formula>$E18=0</formula>
    </cfRule>
  </conditionalFormatting>
  <conditionalFormatting sqref="H26:L28">
    <cfRule type="expression" dxfId="133" priority="13">
      <formula>$E26=0</formula>
    </cfRule>
  </conditionalFormatting>
  <conditionalFormatting sqref="H32:L34">
    <cfRule type="expression" dxfId="132" priority="12">
      <formula>$E32=0</formula>
    </cfRule>
  </conditionalFormatting>
  <conditionalFormatting sqref="N7:N14 N16:N21 N23:N34">
    <cfRule type="cellIs" dxfId="131" priority="113" operator="lessThan">
      <formula>0</formula>
    </cfRule>
    <cfRule type="cellIs" dxfId="130" priority="114" operator="notEqual">
      <formula>0</formula>
    </cfRule>
  </conditionalFormatting>
  <conditionalFormatting sqref="N38">
    <cfRule type="notContainsBlanks" dxfId="129" priority="10">
      <formula>LEN(TRIM(N38))&gt;0</formula>
    </cfRule>
  </conditionalFormatting>
  <conditionalFormatting sqref="N39">
    <cfRule type="notContainsBlanks" dxfId="128" priority="127">
      <formula>LEN(TRIM(N39))&gt;0</formula>
    </cfRule>
  </conditionalFormatting>
  <conditionalFormatting sqref="N35:Q35">
    <cfRule type="expression" dxfId="127" priority="7">
      <formula>$R$35=""</formula>
    </cfRule>
    <cfRule type="expression" dxfId="126" priority="8">
      <formula>$R$35&gt;0</formula>
    </cfRule>
  </conditionalFormatting>
  <conditionalFormatting sqref="N36:Q36">
    <cfRule type="expression" dxfId="125" priority="4">
      <formula>$R$36=""</formula>
    </cfRule>
    <cfRule type="expression" dxfId="124" priority="9">
      <formula>$R$36&gt;0</formula>
    </cfRule>
  </conditionalFormatting>
  <conditionalFormatting sqref="P7:Q34">
    <cfRule type="expression" dxfId="123" priority="25">
      <formula>$V7&gt;0</formula>
    </cfRule>
  </conditionalFormatting>
  <conditionalFormatting sqref="R7:R34">
    <cfRule type="containsText" dxfId="122" priority="46" operator="containsText" text="Congruo">
      <formula>NOT(ISERROR(SEARCH("Congruo",R7)))</formula>
    </cfRule>
    <cfRule type="expression" dxfId="121" priority="111">
      <formula>N7:Q7=0</formula>
    </cfRule>
  </conditionalFormatting>
  <conditionalFormatting sqref="R35">
    <cfRule type="cellIs" dxfId="120" priority="128" operator="greaterThan">
      <formula>0</formula>
    </cfRule>
    <cfRule type="containsBlanks" dxfId="119" priority="128">
      <formula>LEN(TRIM(R35))=0</formula>
    </cfRule>
  </conditionalFormatting>
  <conditionalFormatting sqref="R36">
    <cfRule type="containsBlanks" dxfId="118" priority="11">
      <formula>LEN(TRIM(R36))=0</formula>
    </cfRule>
    <cfRule type="cellIs" dxfId="117" priority="122" operator="greaterThan">
      <formula>0</formula>
    </cfRule>
  </conditionalFormatting>
  <conditionalFormatting sqref="R38">
    <cfRule type="cellIs" dxfId="116" priority="38" operator="equal">
      <formula>"Valori congrui"</formula>
    </cfRule>
  </conditionalFormatting>
  <conditionalFormatting sqref="R38:R39">
    <cfRule type="cellIs" dxfId="115" priority="36" operator="equal">
      <formula>"Scheda non compilata"</formula>
    </cfRule>
  </conditionalFormatting>
  <conditionalFormatting sqref="R39">
    <cfRule type="cellIs" dxfId="114" priority="40" operator="equal">
      <formula>"Ufficio rilevatore non indicato"</formula>
    </cfRule>
    <cfRule type="cellIs" dxfId="113" priority="41" operator="equal">
      <formula>"Nessun procedimento disciplinare da rilevare"</formula>
    </cfRule>
  </conditionalFormatting>
  <dataValidations count="2">
    <dataValidation type="whole" operator="greaterThanOrEqual" allowBlank="1" showErrorMessage="1" errorTitle="Errore immissione dati" error="Dato immesso non valido" promptTitle="Contenuto consentito" prompt="Digitare un numero intero positivo" sqref="B7:C8 E7:E8 H7:L8 B11:C14 E11:E14 H11:L14 B18:C21 E18:E21 H18:L21 B26:C28 E26:E28 H26:L28 B32:C34 E32:E34 H32:L34" xr:uid="{36E15F7E-96E9-4143-BA23-71EC26658511}">
      <formula1>0</formula1>
    </dataValidation>
    <dataValidation type="decimal" operator="greaterThanOrEqual" allowBlank="1" showErrorMessage="1" errorTitle="Errore immissione dati" error="Dato immesso non valido" sqref="D7:D8 F7:F8 D11:D14 F11:F14 D18:D21 F18:F21 D26:D28 F26:F28 D32:D34 F32:F34" xr:uid="{9A8312E0-9FC2-48F2-94CE-5DD2732DF688}">
      <formula1>0</formula1>
    </dataValidation>
  </dataValidations>
  <printOptions horizontalCentered="1" verticalCentered="1"/>
  <pageMargins left="0.19685039370078741" right="0.15748031496062992" top="0.51181102362204722" bottom="0.19685039370078741" header="0.19685039370078741" footer="0.19685039370078741"/>
  <pageSetup paperSize="9" scale="89" fitToHeight="2" orientation="landscape" r:id="rId2"/>
  <headerFooter alignWithMargins="0">
    <oddHeader>&amp;L&amp;G  &amp;"English111 Adagio BT,Normale"&amp;18Ministero dell'istruzione e del merito</oddHeader>
    <oddFooter>&amp;L&amp;8&amp;F - Scheda &amp;"Arial,Grassetto Corsivo"&amp;A&amp;R&amp;8&amp;P/&amp;N</oddFooter>
  </headerFooter>
  <rowBreaks count="1" manualBreakCount="1">
    <brk id="23" max="16383" man="1"/>
  </rowBreaks>
  <ignoredErrors>
    <ignoredError sqref="D29:E29 D35:E35 D15:E15 D22:E22 AD7:AD34 D37:E37 F37" formula="1"/>
    <ignoredError sqref="Q7" formulaRange="1"/>
  </ignoredErrors>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V19"/>
  <sheetViews>
    <sheetView showGridLines="0" zoomScale="80" zoomScaleNormal="80" workbookViewId="0">
      <pane xSplit="1" ySplit="8" topLeftCell="B9" activePane="bottomRight" state="frozen"/>
      <selection activeCell="I33" sqref="I33"/>
      <selection pane="topRight" activeCell="I33" sqref="I33"/>
      <selection pane="bottomLeft" activeCell="I33" sqref="I33"/>
      <selection pane="bottomRight" activeCell="B9" sqref="B9"/>
    </sheetView>
  </sheetViews>
  <sheetFormatPr defaultRowHeight="14.25" x14ac:dyDescent="0.2"/>
  <cols>
    <col min="1" max="1" width="23.7109375" style="1" customWidth="1"/>
    <col min="2" max="2" width="9.85546875" style="1" customWidth="1"/>
    <col min="3" max="3" width="9.85546875" style="1" hidden="1" customWidth="1"/>
    <col min="4" max="19" width="9.85546875" style="1" customWidth="1"/>
    <col min="20" max="20" width="0.5703125" style="1" customWidth="1"/>
    <col min="21" max="22" width="9.140625" style="1" hidden="1" customWidth="1"/>
    <col min="23" max="16384" width="9.140625" style="1"/>
  </cols>
  <sheetData>
    <row r="1" spans="1:22" ht="6" customHeight="1" thickBot="1" x14ac:dyDescent="0.3">
      <c r="A1" s="335"/>
      <c r="B1" s="335"/>
      <c r="C1" s="335"/>
      <c r="D1" s="335"/>
      <c r="E1" s="335"/>
      <c r="F1" s="335"/>
      <c r="G1" s="335"/>
      <c r="H1" s="335"/>
      <c r="I1" s="335"/>
      <c r="J1" s="335"/>
      <c r="K1" s="335"/>
      <c r="L1" s="335"/>
      <c r="M1" s="335"/>
      <c r="N1" s="335"/>
      <c r="O1" s="335"/>
      <c r="P1" s="335"/>
      <c r="Q1" s="335"/>
      <c r="R1" s="335"/>
      <c r="S1" s="335"/>
    </row>
    <row r="2" spans="1:22" s="30" customFormat="1" ht="22.5" customHeight="1" thickBot="1" x14ac:dyDescent="0.25">
      <c r="A2" s="306" t="str">
        <f>'Procedimenti rilevati'!A2</f>
        <v>Ufficio rilevatore:</v>
      </c>
      <c r="B2" s="306"/>
      <c r="C2" s="349"/>
      <c r="D2" s="339" t="str">
        <f>IF('Procedimenti rilevati'!D2:L2="","",'Procedimenti rilevati'!D2:L2)</f>
        <v/>
      </c>
      <c r="E2" s="340"/>
      <c r="F2" s="340"/>
      <c r="G2" s="340"/>
      <c r="H2" s="340"/>
      <c r="I2" s="340"/>
      <c r="J2" s="340"/>
      <c r="K2" s="340"/>
      <c r="L2" s="340"/>
      <c r="M2" s="340"/>
      <c r="N2" s="340"/>
      <c r="O2" s="340"/>
      <c r="P2" s="340"/>
      <c r="Q2" s="340"/>
      <c r="R2" s="340"/>
      <c r="S2" s="341"/>
    </row>
    <row r="3" spans="1:22" s="30" customFormat="1" ht="22.5" customHeight="1" x14ac:dyDescent="0.2">
      <c r="A3" s="342" t="s">
        <v>15</v>
      </c>
      <c r="B3" s="342"/>
      <c r="C3" s="342"/>
      <c r="D3" s="342"/>
      <c r="E3" s="342"/>
      <c r="F3" s="342"/>
      <c r="G3" s="342"/>
      <c r="H3" s="342"/>
      <c r="I3" s="342"/>
      <c r="J3" s="342"/>
      <c r="K3" s="342"/>
      <c r="L3" s="342"/>
      <c r="M3" s="342"/>
      <c r="N3" s="342"/>
      <c r="O3" s="342"/>
      <c r="P3" s="342"/>
      <c r="Q3" s="342"/>
      <c r="R3" s="342"/>
      <c r="S3" s="342"/>
    </row>
    <row r="4" spans="1:22" ht="6" customHeight="1" thickBot="1" x14ac:dyDescent="0.3">
      <c r="A4" s="335"/>
      <c r="B4" s="335"/>
      <c r="C4" s="335"/>
      <c r="D4" s="335"/>
      <c r="E4" s="335"/>
      <c r="F4" s="335"/>
      <c r="G4" s="335"/>
      <c r="H4" s="335"/>
      <c r="I4" s="335"/>
      <c r="J4" s="335"/>
      <c r="K4" s="335"/>
      <c r="L4" s="335"/>
      <c r="M4" s="335"/>
      <c r="N4" s="335"/>
      <c r="O4" s="335"/>
      <c r="P4" s="335"/>
      <c r="Q4" s="335"/>
      <c r="R4" s="335"/>
      <c r="S4" s="335"/>
    </row>
    <row r="5" spans="1:22" ht="22.5" customHeight="1" thickBot="1" x14ac:dyDescent="0.25">
      <c r="A5" s="352" t="s">
        <v>70</v>
      </c>
      <c r="B5" s="352"/>
      <c r="C5" s="352"/>
      <c r="D5" s="352"/>
      <c r="E5" s="352"/>
      <c r="F5" s="352"/>
      <c r="G5" s="352"/>
      <c r="H5" s="352"/>
      <c r="I5" s="352"/>
      <c r="J5" s="352"/>
      <c r="K5" s="352"/>
      <c r="L5" s="352"/>
      <c r="M5" s="352"/>
      <c r="N5" s="352"/>
      <c r="O5" s="352"/>
      <c r="P5" s="352"/>
      <c r="Q5" s="159"/>
      <c r="R5" s="37">
        <f>SUM('Procedimenti rilevati'!I37:J37)</f>
        <v>0</v>
      </c>
      <c r="S5" s="11"/>
    </row>
    <row r="6" spans="1:22" ht="6" customHeight="1" thickBot="1" x14ac:dyDescent="0.25"/>
    <row r="7" spans="1:22" ht="50.25" customHeight="1" thickBot="1" x14ac:dyDescent="0.25">
      <c r="A7" s="261" t="str">
        <f>Intestazioni!C35</f>
        <v>TIPOLOGIA DI PERSONALE</v>
      </c>
      <c r="B7" s="337" t="str">
        <f>Intestazioni!C42</f>
        <v>Dirigenti scolastici
e Presidi incaricati</v>
      </c>
      <c r="C7" s="337">
        <f>Intestazioni!C43</f>
        <v>0</v>
      </c>
      <c r="D7" s="343" t="str">
        <f>Intestazioni!C44</f>
        <v>DOCENTI DI RUOLO</v>
      </c>
      <c r="E7" s="344"/>
      <c r="F7" s="344"/>
      <c r="G7" s="345"/>
      <c r="H7" s="343" t="str">
        <f>Intestazioni!C45</f>
        <v>DOCENTI TEMPO DETERMINATO</v>
      </c>
      <c r="I7" s="344"/>
      <c r="J7" s="344"/>
      <c r="K7" s="345"/>
      <c r="L7" s="346" t="str">
        <f>Intestazioni!C46</f>
        <v>PERSONALE ATA DI RUOLO</v>
      </c>
      <c r="M7" s="347"/>
      <c r="N7" s="348"/>
      <c r="O7" s="346" t="str">
        <f>Intestazioni!C47</f>
        <v>PERSONALE ATA A TEMPO DETERMINATO</v>
      </c>
      <c r="P7" s="347"/>
      <c r="Q7" s="348"/>
      <c r="R7" s="350" t="str">
        <f>Intestazioni!C55</f>
        <v>TOTALI</v>
      </c>
      <c r="S7" s="351"/>
    </row>
    <row r="8" spans="1:22" ht="68.25" customHeight="1" x14ac:dyDescent="0.2">
      <c r="A8" s="261" t="str">
        <f>Intestazioni!C36</f>
        <v>TIPOLOGIA DI INFRAZIONI</v>
      </c>
      <c r="B8" s="338"/>
      <c r="C8" s="338"/>
      <c r="D8" s="256" t="str">
        <f>Intestazioni!C48</f>
        <v>Scuola dell'infanzia, primaria e personale educativo</v>
      </c>
      <c r="E8" s="257" t="str">
        <f>Intestazioni!C49</f>
        <v>Scuola secondaria di I grado</v>
      </c>
      <c r="F8" s="258" t="str">
        <f>Intestazioni!C50</f>
        <v>Scuola secondaria di II grado</v>
      </c>
      <c r="G8" s="259" t="str">
        <f>Intestazioni!C51</f>
        <v>Insegnanti tecnico pratici</v>
      </c>
      <c r="H8" s="256" t="str">
        <f>Intestazioni!C48</f>
        <v>Scuola dell'infanzia, primaria e personale educativo</v>
      </c>
      <c r="I8" s="257" t="str">
        <f>Intestazioni!C49</f>
        <v>Scuola secondaria di I grado</v>
      </c>
      <c r="J8" s="258" t="str">
        <f>Intestazioni!C50</f>
        <v>Scuola secondaria di II grado</v>
      </c>
      <c r="K8" s="259" t="str">
        <f>Intestazioni!C51</f>
        <v>Insegnanti tecnico pratici</v>
      </c>
      <c r="L8" s="256" t="str">
        <f>Intestazioni!C52</f>
        <v>Funzionari ed Elevata qualificazione
EX DSGA 1)</v>
      </c>
      <c r="M8" s="260" t="str">
        <f>Intestazioni!C53</f>
        <v>Assistenti amministrativi e tecnici 2)</v>
      </c>
      <c r="N8" s="260" t="str">
        <f>Intestazioni!C54</f>
        <v>Collaboratori scolastici e
Operatori dei servizi agrari</v>
      </c>
      <c r="O8" s="256" t="str">
        <f>Intestazioni!C52</f>
        <v>Funzionari ed Elevata qualificazione
EX DSGA 1)</v>
      </c>
      <c r="P8" s="260" t="str">
        <f>Intestazioni!C53</f>
        <v>Assistenti amministrativi e tecnici 2)</v>
      </c>
      <c r="Q8" s="260" t="str">
        <f>Intestazioni!C54</f>
        <v>Collaboratori scolastici e
Operatori dei servizi agrari</v>
      </c>
      <c r="R8" s="16" t="s">
        <v>23</v>
      </c>
      <c r="S8" s="43" t="s">
        <v>24</v>
      </c>
      <c r="T8" s="11"/>
    </row>
    <row r="9" spans="1:22" ht="54" customHeight="1" x14ac:dyDescent="0.2">
      <c r="A9" s="59" t="str">
        <f>Intestazioni!C37</f>
        <v>per assenze dal servizio (ingiustificate, non comunicate nei termini prescritti, etc.)</v>
      </c>
      <c r="B9" s="90"/>
      <c r="C9" s="90"/>
      <c r="D9" s="91"/>
      <c r="E9" s="92"/>
      <c r="F9" s="92"/>
      <c r="G9" s="93"/>
      <c r="H9" s="91"/>
      <c r="I9" s="92"/>
      <c r="J9" s="92"/>
      <c r="K9" s="93"/>
      <c r="L9" s="91"/>
      <c r="M9" s="92"/>
      <c r="N9" s="93"/>
      <c r="O9" s="91"/>
      <c r="P9" s="92"/>
      <c r="Q9" s="93"/>
      <c r="R9" s="87">
        <f>SUM(B9:Q9)</f>
        <v>0</v>
      </c>
      <c r="S9" s="88">
        <f>IF($R$5=0,0,(R9/$R$5))</f>
        <v>0</v>
      </c>
      <c r="T9" s="11"/>
    </row>
    <row r="10" spans="1:22" ht="54" customHeight="1" x14ac:dyDescent="0.2">
      <c r="A10" s="59" t="str">
        <f>Intestazioni!C38</f>
        <v>connesse a reati</v>
      </c>
      <c r="B10" s="90"/>
      <c r="C10" s="90"/>
      <c r="D10" s="91"/>
      <c r="E10" s="92"/>
      <c r="F10" s="92"/>
      <c r="G10" s="93"/>
      <c r="H10" s="91"/>
      <c r="I10" s="92"/>
      <c r="J10" s="92"/>
      <c r="K10" s="93"/>
      <c r="L10" s="91"/>
      <c r="M10" s="92"/>
      <c r="N10" s="93"/>
      <c r="O10" s="91"/>
      <c r="P10" s="92"/>
      <c r="Q10" s="93"/>
      <c r="R10" s="87">
        <f>SUM(B10:Q10)</f>
        <v>0</v>
      </c>
      <c r="S10" s="88">
        <f t="shared" ref="S10:S13" si="0">IF($R$5=0,0,(R10/$R$5))</f>
        <v>0</v>
      </c>
    </row>
    <row r="11" spans="1:22" ht="54" customHeight="1" x14ac:dyDescent="0.2">
      <c r="A11" s="59" t="str">
        <f>Intestazioni!C39</f>
        <v>derivanti da attività extralavorative non autorizzate (doppio lavoro)</v>
      </c>
      <c r="B11" s="90"/>
      <c r="C11" s="90"/>
      <c r="D11" s="91"/>
      <c r="E11" s="92"/>
      <c r="F11" s="92"/>
      <c r="G11" s="93"/>
      <c r="H11" s="91"/>
      <c r="I11" s="92"/>
      <c r="J11" s="92"/>
      <c r="K11" s="93"/>
      <c r="L11" s="91"/>
      <c r="M11" s="92"/>
      <c r="N11" s="93"/>
      <c r="O11" s="91"/>
      <c r="P11" s="92"/>
      <c r="Q11" s="93"/>
      <c r="R11" s="87">
        <f>SUM(B11:Q11)</f>
        <v>0</v>
      </c>
      <c r="S11" s="88">
        <f t="shared" si="0"/>
        <v>0</v>
      </c>
      <c r="T11" s="11"/>
    </row>
    <row r="12" spans="1:22" ht="54" customHeight="1" x14ac:dyDescent="0.2">
      <c r="A12" s="59" t="str">
        <f>Intestazioni!C40</f>
        <v>derivanti da irreperibilità a visita fiscale</v>
      </c>
      <c r="B12" s="90"/>
      <c r="C12" s="90"/>
      <c r="D12" s="91"/>
      <c r="E12" s="92"/>
      <c r="F12" s="92"/>
      <c r="G12" s="93"/>
      <c r="H12" s="91"/>
      <c r="I12" s="92"/>
      <c r="J12" s="92"/>
      <c r="K12" s="93"/>
      <c r="L12" s="91"/>
      <c r="M12" s="92"/>
      <c r="N12" s="93"/>
      <c r="O12" s="91"/>
      <c r="P12" s="92"/>
      <c r="Q12" s="93"/>
      <c r="R12" s="87">
        <f>SUM(B12:Q12)</f>
        <v>0</v>
      </c>
      <c r="S12" s="88">
        <f t="shared" si="0"/>
        <v>0</v>
      </c>
      <c r="T12" s="11"/>
    </row>
    <row r="13" spans="1:22" ht="63.75" customHeight="1" thickBot="1" x14ac:dyDescent="0.25">
      <c r="A13" s="59" t="str">
        <f>Intestazioni!C41</f>
        <v>derivanti da inosservanza di disposizioni di servizio, negligenza, comportamento non corretto verso superiori, colleghi e utenti</v>
      </c>
      <c r="B13" s="130"/>
      <c r="C13" s="130"/>
      <c r="D13" s="131"/>
      <c r="E13" s="132"/>
      <c r="F13" s="132"/>
      <c r="G13" s="133"/>
      <c r="H13" s="131"/>
      <c r="I13" s="132"/>
      <c r="J13" s="132"/>
      <c r="K13" s="133"/>
      <c r="L13" s="131"/>
      <c r="M13" s="132"/>
      <c r="N13" s="133"/>
      <c r="O13" s="131"/>
      <c r="P13" s="132"/>
      <c r="Q13" s="133"/>
      <c r="R13" s="134">
        <f>SUM(B13:Q13)</f>
        <v>0</v>
      </c>
      <c r="S13" s="89">
        <f t="shared" si="0"/>
        <v>0</v>
      </c>
      <c r="T13" s="11"/>
    </row>
    <row r="14" spans="1:22" ht="25.5" customHeight="1" thickBot="1" x14ac:dyDescent="0.25">
      <c r="A14" s="139" t="str">
        <f>Intestazioni!C55</f>
        <v>TOTALI</v>
      </c>
      <c r="B14" s="135">
        <f>SUM(B9:B13)</f>
        <v>0</v>
      </c>
      <c r="C14" s="135">
        <f t="shared" ref="C14:Q14" si="1">SUM(C9:C13)</f>
        <v>0</v>
      </c>
      <c r="D14" s="136">
        <f t="shared" si="1"/>
        <v>0</v>
      </c>
      <c r="E14" s="137">
        <f t="shared" si="1"/>
        <v>0</v>
      </c>
      <c r="F14" s="137">
        <f t="shared" si="1"/>
        <v>0</v>
      </c>
      <c r="G14" s="138">
        <f t="shared" si="1"/>
        <v>0</v>
      </c>
      <c r="H14" s="136">
        <f t="shared" si="1"/>
        <v>0</v>
      </c>
      <c r="I14" s="137">
        <f t="shared" si="1"/>
        <v>0</v>
      </c>
      <c r="J14" s="137">
        <f t="shared" si="1"/>
        <v>0</v>
      </c>
      <c r="K14" s="138">
        <f t="shared" si="1"/>
        <v>0</v>
      </c>
      <c r="L14" s="136">
        <f t="shared" si="1"/>
        <v>0</v>
      </c>
      <c r="M14" s="137">
        <f t="shared" si="1"/>
        <v>0</v>
      </c>
      <c r="N14" s="138">
        <f t="shared" si="1"/>
        <v>0</v>
      </c>
      <c r="O14" s="136">
        <f t="shared" si="1"/>
        <v>0</v>
      </c>
      <c r="P14" s="137">
        <f t="shared" si="1"/>
        <v>0</v>
      </c>
      <c r="Q14" s="138">
        <f t="shared" si="1"/>
        <v>0</v>
      </c>
      <c r="R14" s="136">
        <f>SUM(R9:R13)</f>
        <v>0</v>
      </c>
      <c r="S14" s="65">
        <f>SUM(S9:S13)</f>
        <v>0</v>
      </c>
    </row>
    <row r="15" spans="1:22" ht="25.5" customHeight="1" thickBot="1" x14ac:dyDescent="0.25">
      <c r="A15" s="199" t="str">
        <f>Intestazioni!C56</f>
        <v>Totale da dettagliare</v>
      </c>
      <c r="B15" s="140">
        <f>'Procedimenti rilevati'!$AA7</f>
        <v>0</v>
      </c>
      <c r="C15" s="140">
        <f>'Procedimenti rilevati'!$AA8</f>
        <v>0</v>
      </c>
      <c r="D15" s="141">
        <f>'Procedimenti rilevati'!$AA11</f>
        <v>0</v>
      </c>
      <c r="E15" s="144">
        <f>'Procedimenti rilevati'!$AA12</f>
        <v>0</v>
      </c>
      <c r="F15" s="146">
        <f>'Procedimenti rilevati'!$AA13</f>
        <v>0</v>
      </c>
      <c r="G15" s="142">
        <f>'Procedimenti rilevati'!$AA14</f>
        <v>0</v>
      </c>
      <c r="H15" s="143">
        <f>'Procedimenti rilevati'!$AA18</f>
        <v>0</v>
      </c>
      <c r="I15" s="146">
        <f>'Procedimenti rilevati'!$AA19</f>
        <v>0</v>
      </c>
      <c r="J15" s="144">
        <f>'Procedimenti rilevati'!$AA20</f>
        <v>0</v>
      </c>
      <c r="K15" s="148">
        <f>'Procedimenti rilevati'!$AA21</f>
        <v>0</v>
      </c>
      <c r="L15" s="141">
        <f>'Procedimenti rilevati'!$AA26</f>
        <v>0</v>
      </c>
      <c r="M15" s="146">
        <f>'Procedimenti rilevati'!$AA27</f>
        <v>0</v>
      </c>
      <c r="N15" s="142">
        <f>'Procedimenti rilevati'!$AA28</f>
        <v>0</v>
      </c>
      <c r="O15" s="143">
        <f>'Procedimenti rilevati'!$AA32</f>
        <v>0</v>
      </c>
      <c r="P15" s="144">
        <f>'Procedimenti rilevati'!$AA33</f>
        <v>0</v>
      </c>
      <c r="Q15" s="148">
        <f>'Procedimenti rilevati'!$AA34</f>
        <v>0</v>
      </c>
      <c r="R15" s="353" t="str">
        <f>V15</f>
        <v/>
      </c>
      <c r="S15" s="354"/>
      <c r="T15" s="11"/>
      <c r="U15" s="3">
        <f>SUM(B15:Q15)</f>
        <v>0</v>
      </c>
      <c r="V15" s="81" t="str">
        <f>IF(R5=0,"",IF(R5=R14,IF(R16="Dati errati","Revisione necessaria",IF(R14=U15,"Valori congrui","Revisione necessaria")),"Revisione necessaria"))</f>
        <v/>
      </c>
    </row>
    <row r="16" spans="1:22" ht="25.5" customHeight="1" thickBot="1" x14ac:dyDescent="0.25">
      <c r="A16" s="200"/>
      <c r="B16" s="145" t="str">
        <f>IF(B14&lt;&gt;B15,"Dati errati","")</f>
        <v/>
      </c>
      <c r="C16" s="145" t="str">
        <f t="shared" ref="C16:Q16" si="2">IF(C14&lt;&gt;C15,"Dati errati","")</f>
        <v/>
      </c>
      <c r="D16" s="145" t="str">
        <f t="shared" si="2"/>
        <v/>
      </c>
      <c r="E16" s="197" t="str">
        <f t="shared" si="2"/>
        <v/>
      </c>
      <c r="F16" s="184" t="str">
        <f t="shared" si="2"/>
        <v/>
      </c>
      <c r="G16" s="147" t="str">
        <f t="shared" si="2"/>
        <v/>
      </c>
      <c r="H16" s="183" t="str">
        <f t="shared" si="2"/>
        <v/>
      </c>
      <c r="I16" s="184" t="str">
        <f t="shared" si="2"/>
        <v/>
      </c>
      <c r="J16" s="184" t="str">
        <f t="shared" si="2"/>
        <v/>
      </c>
      <c r="K16" s="147" t="str">
        <f t="shared" si="2"/>
        <v/>
      </c>
      <c r="L16" s="183" t="str">
        <f t="shared" si="2"/>
        <v/>
      </c>
      <c r="M16" s="184" t="str">
        <f t="shared" si="2"/>
        <v/>
      </c>
      <c r="N16" s="147" t="str">
        <f t="shared" si="2"/>
        <v/>
      </c>
      <c r="O16" s="183" t="str">
        <f t="shared" si="2"/>
        <v/>
      </c>
      <c r="P16" s="184" t="str">
        <f t="shared" si="2"/>
        <v/>
      </c>
      <c r="Q16" s="147" t="str">
        <f t="shared" si="2"/>
        <v/>
      </c>
      <c r="R16" s="355" t="str">
        <f>MID(U16,1,11)</f>
        <v/>
      </c>
      <c r="S16" s="356"/>
      <c r="T16" s="11"/>
      <c r="U16" s="196" t="str">
        <f>B16&amp;C16&amp;D16&amp;E16&amp;F16&amp;G16&amp;H16&amp;I16&amp;J16&amp;K16&amp;L16&amp;M16&amp;N16&amp;O16&amp;P16&amp;Q16</f>
        <v/>
      </c>
    </row>
    <row r="17" spans="1:19" s="30" customFormat="1" ht="24.75" customHeight="1" x14ac:dyDescent="0.2">
      <c r="A17" s="336" t="str">
        <f>'Procedimenti rilevati'!A38</f>
        <v>C O M P I L A R E   S O L O   L E   C E L L E   D I   C O L O R E   C E L E S T E</v>
      </c>
      <c r="B17" s="336"/>
      <c r="C17" s="336"/>
      <c r="D17" s="336"/>
      <c r="E17" s="336"/>
      <c r="F17" s="336"/>
      <c r="G17" s="336"/>
      <c r="H17" s="336"/>
      <c r="I17" s="336"/>
      <c r="J17" s="336"/>
      <c r="K17" s="336"/>
      <c r="L17" s="336"/>
      <c r="M17" s="336"/>
      <c r="N17" s="336"/>
      <c r="O17" s="336"/>
      <c r="P17" s="336"/>
      <c r="Q17" s="336"/>
      <c r="R17" s="336"/>
      <c r="S17" s="336"/>
    </row>
    <row r="18" spans="1:19" s="81" customFormat="1" ht="26.25" customHeight="1" x14ac:dyDescent="0.2">
      <c r="A18" s="305" t="str">
        <f>Intestazioni!C32</f>
        <v>1) Funzionari con incarico triennale di DSGA dal 01/09/2024</v>
      </c>
      <c r="B18" s="305"/>
      <c r="C18" s="305"/>
      <c r="D18" s="305"/>
      <c r="E18" s="305"/>
      <c r="F18" s="305" t="str">
        <f>Intestazioni!C33</f>
        <v>2) Assistente amministrativo, tecnico, nonché cuoco, infermiere e guardarobiere</v>
      </c>
      <c r="G18" s="305"/>
      <c r="H18" s="305"/>
      <c r="I18" s="305"/>
      <c r="J18" s="305"/>
      <c r="K18" s="305"/>
      <c r="L18" s="305"/>
      <c r="M18" s="305"/>
      <c r="N18" s="305"/>
      <c r="O18" s="305"/>
      <c r="P18" s="305"/>
      <c r="Q18" s="305"/>
      <c r="R18" s="266"/>
      <c r="S18" s="266"/>
    </row>
    <row r="19" spans="1:19" x14ac:dyDescent="0.2">
      <c r="Q19" s="129"/>
    </row>
  </sheetData>
  <sheetProtection algorithmName="SHA-512" hashValue="e3uEknk8YEAP51ALkdu+ni9421O5cCzl1de4rLfPykHY6FdGbHBGqE8c+NuhAzQvjFQtbqwX+wjIkjQc6yU0Lw==" saltValue="fyncOKs3E0pM+tEOSP2N0Q==" spinCount="100000" sheet="1" selectLockedCells="1"/>
  <customSheetViews>
    <customSheetView guid="{196A8919-17EE-4F86-8672-E0D80860C53F}">
      <selection activeCell="D12" sqref="D12"/>
      <pageMargins left="0.15748031496062992" right="0.15748031496062992" top="0.51181102362204722" bottom="0.55118110236220474" header="0.27559055118110237" footer="0.94488188976377963"/>
      <printOptions horizontalCentered="1" verticalCentered="1"/>
      <pageSetup paperSize="9" orientation="landscape" r:id="rId1"/>
      <headerFooter alignWithMargins="0"/>
    </customSheetView>
  </customSheetViews>
  <mergeCells count="18">
    <mergeCell ref="A18:E18"/>
    <mergeCell ref="F18:Q18"/>
    <mergeCell ref="A1:S1"/>
    <mergeCell ref="A17:S17"/>
    <mergeCell ref="B7:B8"/>
    <mergeCell ref="C7:C8"/>
    <mergeCell ref="D2:S2"/>
    <mergeCell ref="A3:S3"/>
    <mergeCell ref="D7:G7"/>
    <mergeCell ref="A4:S4"/>
    <mergeCell ref="H7:K7"/>
    <mergeCell ref="L7:N7"/>
    <mergeCell ref="O7:Q7"/>
    <mergeCell ref="A2:C2"/>
    <mergeCell ref="R7:S7"/>
    <mergeCell ref="A5:P5"/>
    <mergeCell ref="R15:S15"/>
    <mergeCell ref="R16:S16"/>
  </mergeCells>
  <phoneticPr fontId="0" type="noConversion"/>
  <conditionalFormatting sqref="B16:Q16">
    <cfRule type="cellIs" dxfId="110" priority="6" operator="equal">
      <formula>"Dati errati"</formula>
    </cfRule>
  </conditionalFormatting>
  <conditionalFormatting sqref="Q19">
    <cfRule type="cellIs" dxfId="79" priority="5" operator="equal">
      <formula>"Dati richiesti"</formula>
    </cfRule>
  </conditionalFormatting>
  <conditionalFormatting sqref="R5">
    <cfRule type="cellIs" dxfId="78" priority="42" operator="equal">
      <formula>$R$14</formula>
    </cfRule>
  </conditionalFormatting>
  <conditionalFormatting sqref="R14">
    <cfRule type="cellIs" dxfId="77" priority="43" operator="equal">
      <formula>$R$5</formula>
    </cfRule>
    <cfRule type="cellIs" dxfId="76" priority="44" operator="notEqual">
      <formula>$R$5</formula>
    </cfRule>
  </conditionalFormatting>
  <conditionalFormatting sqref="R16">
    <cfRule type="notContainsBlanks" dxfId="75" priority="47">
      <formula>LEN(TRIM(R16))&gt;0</formula>
    </cfRule>
  </conditionalFormatting>
  <conditionalFormatting sqref="R15:S15">
    <cfRule type="cellIs" dxfId="74" priority="2" operator="equal">
      <formula>"Valori congrui"</formula>
    </cfRule>
    <cfRule type="cellIs" dxfId="73" priority="1" operator="equal">
      <formula>"Revisione necessaria"</formula>
    </cfRule>
  </conditionalFormatting>
  <conditionalFormatting sqref="S14">
    <cfRule type="expression" dxfId="72" priority="41">
      <formula>$R$5&lt;&gt;$R$14</formula>
    </cfRule>
    <cfRule type="expression" dxfId="71" priority="40">
      <formula>$R$5=$R$14</formula>
    </cfRule>
  </conditionalFormatting>
  <dataValidations count="1">
    <dataValidation type="whole" operator="greaterThanOrEqual" allowBlank="1" showInputMessage="1" showErrorMessage="1" errorTitle="Errore immissione dati" error="Dato immesso non valido" sqref="B9:Q13" xr:uid="{13FE43A0-AA47-45C0-A0BD-15B941BAFE46}">
      <formula1>0</formula1>
    </dataValidation>
  </dataValidations>
  <printOptions horizontalCentered="1" verticalCentered="1"/>
  <pageMargins left="0.19685039370078741" right="0.15748031496062992" top="0.51181102362204722" bottom="0.47244094488188981" header="0.27559055118110237" footer="0.31496062992125984"/>
  <pageSetup paperSize="9" scale="73" orientation="landscape" r:id="rId2"/>
  <headerFooter alignWithMargins="0">
    <oddHeader>&amp;L&amp;G  &amp;"English111 Adagio BT,Normale"&amp;18Ministero dell'istruzione e del merito</oddHeader>
    <oddFooter>&amp;L&amp;8&amp;F - Scheda &amp;"Arial,Grassetto Corsivo"&amp;A&amp;R&amp;8&amp;P/&amp;N</oddFooter>
  </headerFooter>
  <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23" id="{FA308CB9-624B-4DB1-9098-B005CFD8890F}">
            <xm:f>'Procedimenti rilevati'!$Z$7=0</xm:f>
            <x14:dxf>
              <fill>
                <patternFill>
                  <bgColor rgb="FFFFC000"/>
                </patternFill>
              </fill>
            </x14:dxf>
          </x14:cfRule>
          <x14:cfRule type="expression" priority="39" id="{777331C1-9532-4403-9B5F-B0ABB68186C7}">
            <xm:f>'Procedimenti rilevati'!$Z$7&gt;0</xm:f>
            <x14:dxf>
              <fill>
                <patternFill>
                  <bgColor theme="4" tint="0.59996337778862885"/>
                </patternFill>
              </fill>
            </x14:dxf>
          </x14:cfRule>
          <xm:sqref>B9:B13</xm:sqref>
        </x14:conditionalFormatting>
        <x14:conditionalFormatting xmlns:xm="http://schemas.microsoft.com/office/excel/2006/main">
          <x14:cfRule type="expression" priority="22" id="{115DA3C4-0F18-439A-B13D-5A385CD69526}">
            <xm:f>'Procedimenti rilevati'!$Z$8=0</xm:f>
            <x14:dxf>
              <fill>
                <patternFill>
                  <bgColor rgb="FFFFC000"/>
                </patternFill>
              </fill>
            </x14:dxf>
          </x14:cfRule>
          <x14:cfRule type="expression" priority="38" id="{1C19C4CA-41FF-42DC-B1E0-F5ED155E98B7}">
            <xm:f>'Procedimenti rilevati'!$Z$8&gt;0</xm:f>
            <x14:dxf>
              <fill>
                <patternFill>
                  <bgColor theme="4" tint="0.59996337778862885"/>
                </patternFill>
              </fill>
            </x14:dxf>
          </x14:cfRule>
          <xm:sqref>C9:C13</xm:sqref>
        </x14:conditionalFormatting>
        <x14:conditionalFormatting xmlns:xm="http://schemas.microsoft.com/office/excel/2006/main">
          <x14:cfRule type="expression" priority="21" id="{63CD28AA-38FE-4ADA-812E-66E0E20A56EC}">
            <xm:f>'Procedimenti rilevati'!$Z$11=0</xm:f>
            <x14:dxf>
              <fill>
                <patternFill>
                  <bgColor rgb="FFFFC000"/>
                </patternFill>
              </fill>
            </x14:dxf>
          </x14:cfRule>
          <x14:cfRule type="expression" priority="37" id="{7B4BF4C9-6756-4F4F-B331-6C9B79E0D049}">
            <xm:f>'Procedimenti rilevati'!$Z$11&gt;0</xm:f>
            <x14:dxf>
              <fill>
                <patternFill>
                  <bgColor theme="4" tint="0.59996337778862885"/>
                </patternFill>
              </fill>
            </x14:dxf>
          </x14:cfRule>
          <xm:sqref>D9:D13</xm:sqref>
        </x14:conditionalFormatting>
        <x14:conditionalFormatting xmlns:xm="http://schemas.microsoft.com/office/excel/2006/main">
          <x14:cfRule type="expression" priority="20" id="{337DDC98-07A2-4D59-88C2-1DE12DEEC3ED}">
            <xm:f>'Procedimenti rilevati'!$Z$12=0</xm:f>
            <x14:dxf>
              <fill>
                <patternFill>
                  <bgColor rgb="FFFFC000"/>
                </patternFill>
              </fill>
            </x14:dxf>
          </x14:cfRule>
          <x14:cfRule type="expression" priority="36" id="{4EC60509-1980-4281-B09E-D602E4A9B4C2}">
            <xm:f>'Procedimenti rilevati'!$Z$12&gt;0</xm:f>
            <x14:dxf>
              <fill>
                <patternFill>
                  <bgColor theme="4" tint="0.59996337778862885"/>
                </patternFill>
              </fill>
            </x14:dxf>
          </x14:cfRule>
          <xm:sqref>E9:E13</xm:sqref>
        </x14:conditionalFormatting>
        <x14:conditionalFormatting xmlns:xm="http://schemas.microsoft.com/office/excel/2006/main">
          <x14:cfRule type="expression" priority="19" id="{0F7D293F-6043-4E58-B0CB-A7E5B52961F1}">
            <xm:f>'Procedimenti rilevati'!$Z$13=0</xm:f>
            <x14:dxf>
              <fill>
                <patternFill>
                  <bgColor rgb="FFFFC000"/>
                </patternFill>
              </fill>
            </x14:dxf>
          </x14:cfRule>
          <x14:cfRule type="expression" priority="35" id="{A57549D1-3519-47BE-A293-0EC81A1CF9F6}">
            <xm:f>'Procedimenti rilevati'!$Z$13&gt;0</xm:f>
            <x14:dxf>
              <fill>
                <patternFill>
                  <bgColor theme="4" tint="0.59996337778862885"/>
                </patternFill>
              </fill>
            </x14:dxf>
          </x14:cfRule>
          <xm:sqref>F9:F13</xm:sqref>
        </x14:conditionalFormatting>
        <x14:conditionalFormatting xmlns:xm="http://schemas.microsoft.com/office/excel/2006/main">
          <x14:cfRule type="expression" priority="18" id="{1E341899-7DA9-426C-843F-24A04374889C}">
            <xm:f>'Procedimenti rilevati'!$Z$14=0</xm:f>
            <x14:dxf>
              <fill>
                <patternFill>
                  <bgColor rgb="FFFFC000"/>
                </patternFill>
              </fill>
            </x14:dxf>
          </x14:cfRule>
          <x14:cfRule type="expression" priority="34" id="{73AC6220-AFDE-420E-9ED4-2171146798D8}">
            <xm:f>'Procedimenti rilevati'!$Z$14&gt;0</xm:f>
            <x14:dxf>
              <fill>
                <patternFill>
                  <bgColor theme="4" tint="0.59996337778862885"/>
                </patternFill>
              </fill>
            </x14:dxf>
          </x14:cfRule>
          <xm:sqref>G9:G13</xm:sqref>
        </x14:conditionalFormatting>
        <x14:conditionalFormatting xmlns:xm="http://schemas.microsoft.com/office/excel/2006/main">
          <x14:cfRule type="expression" priority="17" id="{1D4F1742-7634-41FE-A23D-1CE1E1B11FF8}">
            <xm:f>'Procedimenti rilevati'!$Z$18=0</xm:f>
            <x14:dxf>
              <fill>
                <patternFill>
                  <bgColor rgb="FFFFC000"/>
                </patternFill>
              </fill>
            </x14:dxf>
          </x14:cfRule>
          <x14:cfRule type="expression" priority="33" id="{29F3AA36-74F0-478F-9559-246C03CF25BF}">
            <xm:f>'Procedimenti rilevati'!$Z$18&gt;0</xm:f>
            <x14:dxf>
              <fill>
                <patternFill>
                  <bgColor theme="4" tint="0.59996337778862885"/>
                </patternFill>
              </fill>
            </x14:dxf>
          </x14:cfRule>
          <xm:sqref>H9:H13</xm:sqref>
        </x14:conditionalFormatting>
        <x14:conditionalFormatting xmlns:xm="http://schemas.microsoft.com/office/excel/2006/main">
          <x14:cfRule type="expression" priority="16" id="{C91FA2FD-F51C-4FAE-B378-89732B97970B}">
            <xm:f>'Procedimenti rilevati'!$Z$19=0</xm:f>
            <x14:dxf>
              <fill>
                <patternFill>
                  <bgColor rgb="FFFFC000"/>
                </patternFill>
              </fill>
            </x14:dxf>
          </x14:cfRule>
          <x14:cfRule type="expression" priority="32" id="{08F08FF5-090B-4910-A679-58E2C4BBDD70}">
            <xm:f>'Procedimenti rilevati'!$Z$19&gt;0</xm:f>
            <x14:dxf>
              <fill>
                <patternFill>
                  <bgColor theme="4" tint="0.59996337778862885"/>
                </patternFill>
              </fill>
            </x14:dxf>
          </x14:cfRule>
          <xm:sqref>I9:I13</xm:sqref>
        </x14:conditionalFormatting>
        <x14:conditionalFormatting xmlns:xm="http://schemas.microsoft.com/office/excel/2006/main">
          <x14:cfRule type="expression" priority="31" id="{97174179-3DC7-4BCC-9350-5CC6A03BDF26}">
            <xm:f>'Procedimenti rilevati'!$Z$20&gt;0</xm:f>
            <x14:dxf>
              <fill>
                <patternFill>
                  <bgColor theme="4" tint="0.59996337778862885"/>
                </patternFill>
              </fill>
            </x14:dxf>
          </x14:cfRule>
          <x14:cfRule type="expression" priority="15" id="{7E639C42-6B83-4ACC-A7F0-3382C09FB676}">
            <xm:f>'Procedimenti rilevati'!$Z$20=0</xm:f>
            <x14:dxf>
              <fill>
                <patternFill>
                  <bgColor rgb="FFFFC000"/>
                </patternFill>
              </fill>
            </x14:dxf>
          </x14:cfRule>
          <xm:sqref>J9:J13</xm:sqref>
        </x14:conditionalFormatting>
        <x14:conditionalFormatting xmlns:xm="http://schemas.microsoft.com/office/excel/2006/main">
          <x14:cfRule type="expression" priority="14" id="{88E74880-C714-42C4-AD2B-6AB849929F59}">
            <xm:f>'Procedimenti rilevati'!$Z$21=0</xm:f>
            <x14:dxf>
              <fill>
                <patternFill>
                  <bgColor rgb="FFFFC000"/>
                </patternFill>
              </fill>
            </x14:dxf>
          </x14:cfRule>
          <x14:cfRule type="expression" priority="30" id="{E06ACDC7-2425-43FE-B84B-B1BC065DB335}">
            <xm:f>'Procedimenti rilevati'!$Z$21&gt;0</xm:f>
            <x14:dxf>
              <fill>
                <patternFill>
                  <bgColor theme="4" tint="0.59996337778862885"/>
                </patternFill>
              </fill>
            </x14:dxf>
          </x14:cfRule>
          <xm:sqref>K9:K13</xm:sqref>
        </x14:conditionalFormatting>
        <x14:conditionalFormatting xmlns:xm="http://schemas.microsoft.com/office/excel/2006/main">
          <x14:cfRule type="expression" priority="29" id="{6632CF44-03C5-4ED9-AFD9-71E1522EC95A}">
            <xm:f>'Procedimenti rilevati'!$Z$26&gt;0</xm:f>
            <x14:dxf>
              <fill>
                <patternFill>
                  <bgColor theme="4" tint="0.59996337778862885"/>
                </patternFill>
              </fill>
            </x14:dxf>
          </x14:cfRule>
          <x14:cfRule type="expression" priority="13" id="{0BEE0F06-9650-4DCE-972F-509A76E0DD07}">
            <xm:f>'Procedimenti rilevati'!$Z$26=0</xm:f>
            <x14:dxf>
              <fill>
                <patternFill>
                  <bgColor rgb="FFFFC000"/>
                </patternFill>
              </fill>
            </x14:dxf>
          </x14:cfRule>
          <xm:sqref>L9:L13</xm:sqref>
        </x14:conditionalFormatting>
        <x14:conditionalFormatting xmlns:xm="http://schemas.microsoft.com/office/excel/2006/main">
          <x14:cfRule type="expression" priority="28" id="{8145FEEE-CB66-41B6-A092-F58B5DA93384}">
            <xm:f>'Procedimenti rilevati'!$Z$27&gt;0</xm:f>
            <x14:dxf>
              <fill>
                <patternFill>
                  <bgColor theme="4" tint="0.59996337778862885"/>
                </patternFill>
              </fill>
            </x14:dxf>
          </x14:cfRule>
          <x14:cfRule type="expression" priority="12" id="{55CBABED-33DB-4B99-A00A-5C911672B26F}">
            <xm:f>'Procedimenti rilevati'!$Z$27=0</xm:f>
            <x14:dxf>
              <fill>
                <patternFill>
                  <bgColor rgb="FFFFC000"/>
                </patternFill>
              </fill>
            </x14:dxf>
          </x14:cfRule>
          <xm:sqref>M9:M13</xm:sqref>
        </x14:conditionalFormatting>
        <x14:conditionalFormatting xmlns:xm="http://schemas.microsoft.com/office/excel/2006/main">
          <x14:cfRule type="expression" priority="11" id="{6DBC13A3-2D4F-4B21-9AFC-974361809C56}">
            <xm:f>'Procedimenti rilevati'!$Z$28=0</xm:f>
            <x14:dxf>
              <fill>
                <patternFill>
                  <bgColor rgb="FFFFC000"/>
                </patternFill>
              </fill>
            </x14:dxf>
          </x14:cfRule>
          <x14:cfRule type="expression" priority="27" id="{2D344481-78F2-48E9-8CA7-464953326BEF}">
            <xm:f>'Procedimenti rilevati'!$Z$28&gt;0</xm:f>
            <x14:dxf>
              <fill>
                <patternFill>
                  <bgColor theme="4" tint="0.59996337778862885"/>
                </patternFill>
              </fill>
            </x14:dxf>
          </x14:cfRule>
          <xm:sqref>N9:N13</xm:sqref>
        </x14:conditionalFormatting>
        <x14:conditionalFormatting xmlns:xm="http://schemas.microsoft.com/office/excel/2006/main">
          <x14:cfRule type="expression" priority="10" id="{BA7F452B-0F5E-4667-8E31-FCD87122716E}">
            <xm:f>'Procedimenti rilevati'!$Z$32=0</xm:f>
            <x14:dxf>
              <fill>
                <patternFill>
                  <bgColor rgb="FFFFC000"/>
                </patternFill>
              </fill>
            </x14:dxf>
          </x14:cfRule>
          <x14:cfRule type="expression" priority="26" id="{527E89E8-4D0C-40A5-B3DA-0BD5FBA89E92}">
            <xm:f>'Procedimenti rilevati'!$Z$32&gt;0</xm:f>
            <x14:dxf>
              <fill>
                <patternFill>
                  <bgColor theme="4" tint="0.59996337778862885"/>
                </patternFill>
              </fill>
            </x14:dxf>
          </x14:cfRule>
          <xm:sqref>O9:O13</xm:sqref>
        </x14:conditionalFormatting>
        <x14:conditionalFormatting xmlns:xm="http://schemas.microsoft.com/office/excel/2006/main">
          <x14:cfRule type="expression" priority="9" id="{2A1785A2-D3C4-4093-93DA-2443154FAD4F}">
            <xm:f>'Procedimenti rilevati'!$Z$33=0</xm:f>
            <x14:dxf>
              <fill>
                <patternFill>
                  <bgColor rgb="FFFFC000"/>
                </patternFill>
              </fill>
            </x14:dxf>
          </x14:cfRule>
          <x14:cfRule type="expression" priority="25" id="{A3291EDA-CC27-4636-B6DB-F8BD04A333D3}">
            <xm:f>'Procedimenti rilevati'!$Z$33&gt;0</xm:f>
            <x14:dxf>
              <fill>
                <patternFill>
                  <bgColor theme="4" tint="0.59996337778862885"/>
                </patternFill>
              </fill>
            </x14:dxf>
          </x14:cfRule>
          <xm:sqref>P9:P13</xm:sqref>
        </x14:conditionalFormatting>
        <x14:conditionalFormatting xmlns:xm="http://schemas.microsoft.com/office/excel/2006/main">
          <x14:cfRule type="expression" priority="24" id="{AF9094F2-D0B1-43B8-A0EF-1089E923AEE2}">
            <xm:f>'Procedimenti rilevati'!$Z$34&gt;0</xm:f>
            <x14:dxf>
              <fill>
                <patternFill>
                  <bgColor theme="4" tint="0.59996337778862885"/>
                </patternFill>
              </fill>
            </x14:dxf>
          </x14:cfRule>
          <x14:cfRule type="expression" priority="8" id="{698403C9-4765-447F-AF42-1C714D2F28C2}">
            <xm:f>'Procedimenti rilevati'!$Z$34=0</xm:f>
            <x14:dxf>
              <fill>
                <patternFill>
                  <bgColor rgb="FFFFC000"/>
                </patternFill>
              </fill>
            </x14:dxf>
          </x14:cfRule>
          <xm:sqref>Q9:Q13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V24"/>
  <sheetViews>
    <sheetView showGridLines="0" zoomScale="80" zoomScaleNormal="80" workbookViewId="0">
      <pane xSplit="1" ySplit="8" topLeftCell="B9" activePane="bottomRight" state="frozen"/>
      <selection activeCell="I33" sqref="I33"/>
      <selection pane="topRight" activeCell="I33" sqref="I33"/>
      <selection pane="bottomLeft" activeCell="I33" sqref="I33"/>
      <selection pane="bottomRight" activeCell="B9" sqref="B9"/>
    </sheetView>
  </sheetViews>
  <sheetFormatPr defaultRowHeight="12.75" x14ac:dyDescent="0.2"/>
  <cols>
    <col min="1" max="1" width="23.7109375" customWidth="1"/>
    <col min="2" max="2" width="9.85546875" customWidth="1"/>
    <col min="3" max="3" width="9.85546875" hidden="1" customWidth="1"/>
    <col min="4" max="13" width="9.85546875" customWidth="1"/>
    <col min="14" max="14" width="9.85546875" style="13" customWidth="1"/>
    <col min="15" max="19" width="9.85546875" customWidth="1"/>
    <col min="20" max="20" width="0.85546875" customWidth="1"/>
    <col min="21" max="22" width="9.42578125" hidden="1" customWidth="1"/>
  </cols>
  <sheetData>
    <row r="1" spans="1:20" s="1" customFormat="1" ht="6" customHeight="1" thickBot="1" x14ac:dyDescent="0.3">
      <c r="A1" s="335"/>
      <c r="B1" s="335"/>
      <c r="C1" s="335"/>
      <c r="D1" s="335"/>
      <c r="E1" s="335"/>
      <c r="F1" s="335"/>
      <c r="G1" s="335"/>
      <c r="H1" s="335"/>
      <c r="I1" s="335"/>
      <c r="J1" s="335"/>
      <c r="K1" s="335"/>
      <c r="L1" s="335"/>
      <c r="M1" s="335"/>
      <c r="N1" s="335"/>
      <c r="O1" s="335"/>
      <c r="P1" s="335"/>
      <c r="Q1" s="335"/>
      <c r="R1" s="335"/>
      <c r="S1" s="335"/>
    </row>
    <row r="2" spans="1:20" s="30" customFormat="1" ht="22.5" customHeight="1" thickBot="1" x14ac:dyDescent="0.25">
      <c r="A2" s="306" t="str">
        <f>'Procedimenti rilevati'!A2</f>
        <v>Ufficio rilevatore:</v>
      </c>
      <c r="B2" s="306"/>
      <c r="C2" s="349"/>
      <c r="D2" s="339" t="str">
        <f>IF('Procedimenti rilevati'!D2:L2="","",'Procedimenti rilevati'!D2:L2)</f>
        <v/>
      </c>
      <c r="E2" s="340"/>
      <c r="F2" s="340"/>
      <c r="G2" s="340"/>
      <c r="H2" s="340"/>
      <c r="I2" s="340"/>
      <c r="J2" s="340"/>
      <c r="K2" s="340"/>
      <c r="L2" s="340"/>
      <c r="M2" s="340"/>
      <c r="N2" s="340"/>
      <c r="O2" s="340"/>
      <c r="P2" s="340"/>
      <c r="Q2" s="340"/>
      <c r="R2" s="340"/>
      <c r="S2" s="341"/>
    </row>
    <row r="3" spans="1:20" s="30" customFormat="1" ht="22.5" customHeight="1" x14ac:dyDescent="0.2">
      <c r="A3" s="342" t="s">
        <v>16</v>
      </c>
      <c r="B3" s="342"/>
      <c r="C3" s="342"/>
      <c r="D3" s="342"/>
      <c r="E3" s="342"/>
      <c r="F3" s="342"/>
      <c r="G3" s="342"/>
      <c r="H3" s="342"/>
      <c r="I3" s="342"/>
      <c r="J3" s="342"/>
      <c r="K3" s="342"/>
      <c r="L3" s="342"/>
      <c r="M3" s="342"/>
      <c r="N3" s="342"/>
      <c r="O3" s="342"/>
      <c r="P3" s="342"/>
      <c r="Q3" s="342"/>
      <c r="R3" s="342"/>
      <c r="S3" s="342"/>
    </row>
    <row r="4" spans="1:20" s="1" customFormat="1" ht="6" customHeight="1" thickBot="1" x14ac:dyDescent="0.3">
      <c r="A4" s="335"/>
      <c r="B4" s="335"/>
      <c r="C4" s="335"/>
      <c r="D4" s="335"/>
      <c r="E4" s="335"/>
      <c r="F4" s="335"/>
      <c r="G4" s="335"/>
      <c r="H4" s="335"/>
      <c r="I4" s="335"/>
      <c r="J4" s="335"/>
      <c r="K4" s="335"/>
      <c r="L4" s="335"/>
      <c r="M4" s="335"/>
      <c r="N4" s="335"/>
      <c r="O4" s="335"/>
      <c r="P4" s="335"/>
      <c r="Q4" s="335"/>
      <c r="R4" s="335"/>
      <c r="S4" s="335"/>
    </row>
    <row r="5" spans="1:20" s="30" customFormat="1" ht="22.5" customHeight="1" thickBot="1" x14ac:dyDescent="0.25">
      <c r="A5" s="352" t="s">
        <v>69</v>
      </c>
      <c r="B5" s="352"/>
      <c r="C5" s="352"/>
      <c r="D5" s="352"/>
      <c r="E5" s="352"/>
      <c r="F5" s="352"/>
      <c r="G5" s="352"/>
      <c r="H5" s="352"/>
      <c r="I5" s="352"/>
      <c r="J5" s="352"/>
      <c r="K5" s="352"/>
      <c r="L5" s="352"/>
      <c r="M5" s="352"/>
      <c r="N5" s="352"/>
      <c r="O5" s="352"/>
      <c r="P5" s="352"/>
      <c r="R5" s="247">
        <f>'Procedimenti rilevati'!K37</f>
        <v>0</v>
      </c>
    </row>
    <row r="6" spans="1:20" s="1" customFormat="1" ht="6" customHeight="1" thickBot="1" x14ac:dyDescent="0.25">
      <c r="A6" s="14"/>
      <c r="B6" s="14"/>
      <c r="C6" s="14"/>
      <c r="N6" s="12"/>
    </row>
    <row r="7" spans="1:20" ht="50.25" customHeight="1" thickBot="1" x14ac:dyDescent="0.25">
      <c r="A7" s="261" t="str">
        <f>Intestazioni!C57</f>
        <v>TIPOLOGIA DI PERSONALE</v>
      </c>
      <c r="B7" s="337" t="str">
        <f>Intestazioni!C42</f>
        <v>Dirigenti scolastici
e Presidi incaricati</v>
      </c>
      <c r="C7" s="337">
        <f>Intestazioni!C43</f>
        <v>0</v>
      </c>
      <c r="D7" s="343" t="str">
        <f>Intestazioni!C44</f>
        <v>DOCENTI DI RUOLO</v>
      </c>
      <c r="E7" s="344"/>
      <c r="F7" s="344"/>
      <c r="G7" s="345"/>
      <c r="H7" s="343" t="str">
        <f>Intestazioni!C45</f>
        <v>DOCENTI TEMPO DETERMINATO</v>
      </c>
      <c r="I7" s="344"/>
      <c r="J7" s="344"/>
      <c r="K7" s="345"/>
      <c r="L7" s="346" t="str">
        <f>Intestazioni!C46</f>
        <v>PERSONALE ATA DI RUOLO</v>
      </c>
      <c r="M7" s="347"/>
      <c r="N7" s="348"/>
      <c r="O7" s="346" t="str">
        <f>Intestazioni!C47</f>
        <v>PERSONALE ATA A TEMPO DETERMINATO</v>
      </c>
      <c r="P7" s="347"/>
      <c r="Q7" s="348"/>
      <c r="R7" s="357" t="s">
        <v>1</v>
      </c>
      <c r="S7" s="358"/>
      <c r="T7" s="15"/>
    </row>
    <row r="8" spans="1:20" ht="60" customHeight="1" thickBot="1" x14ac:dyDescent="0.25">
      <c r="A8" s="261" t="str">
        <f>Intestazioni!C58</f>
        <v>TIPOLOGIA DI INFRAZIONI</v>
      </c>
      <c r="B8" s="338"/>
      <c r="C8" s="338"/>
      <c r="D8" s="256" t="str">
        <f>Intestazioni!C48</f>
        <v>Scuola dell'infanzia, primaria e personale educativo</v>
      </c>
      <c r="E8" s="257" t="str">
        <f>Intestazioni!C49</f>
        <v>Scuola secondaria di I grado</v>
      </c>
      <c r="F8" s="258" t="str">
        <f>Intestazioni!C50</f>
        <v>Scuola secondaria di II grado</v>
      </c>
      <c r="G8" s="259" t="str">
        <f>Intestazioni!C51</f>
        <v>Insegnanti tecnico pratici</v>
      </c>
      <c r="H8" s="256" t="str">
        <f>Intestazioni!C48</f>
        <v>Scuola dell'infanzia, primaria e personale educativo</v>
      </c>
      <c r="I8" s="257" t="str">
        <f>Intestazioni!C49</f>
        <v>Scuola secondaria di I grado</v>
      </c>
      <c r="J8" s="258" t="str">
        <f>Intestazioni!C50</f>
        <v>Scuola secondaria di II grado</v>
      </c>
      <c r="K8" s="259" t="str">
        <f>Intestazioni!C51</f>
        <v>Insegnanti tecnico pratici</v>
      </c>
      <c r="L8" s="256" t="str">
        <f>Intestazioni!C52</f>
        <v>Funzionari ed Elevata qualificazione
EX DSGA 1)</v>
      </c>
      <c r="M8" s="260" t="str">
        <f>Intestazioni!C53</f>
        <v>Assistenti amministrativi e tecnici 2)</v>
      </c>
      <c r="N8" s="260" t="str">
        <f>Intestazioni!C54</f>
        <v>Collaboratori scolastici e
Operatori dei servizi agrari</v>
      </c>
      <c r="O8" s="256" t="str">
        <f>Intestazioni!C52</f>
        <v>Funzionari ed Elevata qualificazione
EX DSGA 1)</v>
      </c>
      <c r="P8" s="260" t="str">
        <f>Intestazioni!C53</f>
        <v>Assistenti amministrativi e tecnici 2)</v>
      </c>
      <c r="Q8" s="260" t="str">
        <f>Intestazioni!C54</f>
        <v>Collaboratori scolastici e
Operatori dei servizi agrari</v>
      </c>
      <c r="R8" s="103" t="s">
        <v>23</v>
      </c>
      <c r="S8" s="105" t="s">
        <v>24</v>
      </c>
      <c r="T8" s="15"/>
    </row>
    <row r="9" spans="1:20" ht="37.5" customHeight="1" thickBot="1" x14ac:dyDescent="0.25">
      <c r="A9" s="45" t="str">
        <f>Intestazioni!C59</f>
        <v>per assenze dal servizio (ingiustificate, non comunicate nei termini prescritti, etc.)</v>
      </c>
      <c r="B9" s="106"/>
      <c r="C9" s="106"/>
      <c r="D9" s="107"/>
      <c r="E9" s="108"/>
      <c r="F9" s="108"/>
      <c r="G9" s="109"/>
      <c r="H9" s="107"/>
      <c r="I9" s="108"/>
      <c r="J9" s="108"/>
      <c r="K9" s="109"/>
      <c r="L9" s="107"/>
      <c r="M9" s="108"/>
      <c r="N9" s="109"/>
      <c r="O9" s="107"/>
      <c r="P9" s="108"/>
      <c r="Q9" s="109"/>
      <c r="R9" s="104">
        <f>SUM(B9:Q9)</f>
        <v>0</v>
      </c>
      <c r="S9" s="67">
        <f>IF($R$5=0,0,(R9/$R$5))</f>
        <v>0</v>
      </c>
      <c r="T9" s="15"/>
    </row>
    <row r="10" spans="1:20" ht="37.5" customHeight="1" thickBot="1" x14ac:dyDescent="0.25">
      <c r="A10" s="45" t="str">
        <f>Intestazioni!C60</f>
        <v>per falsa attestazione della presenza in servizio,
art 55 quater, c. 1</v>
      </c>
      <c r="B10" s="128"/>
      <c r="C10" s="128"/>
      <c r="D10" s="110"/>
      <c r="E10" s="111"/>
      <c r="F10" s="111"/>
      <c r="G10" s="112"/>
      <c r="H10" s="110"/>
      <c r="I10" s="111"/>
      <c r="J10" s="111"/>
      <c r="K10" s="112"/>
      <c r="L10" s="110"/>
      <c r="M10" s="111"/>
      <c r="N10" s="112"/>
      <c r="O10" s="110"/>
      <c r="P10" s="111"/>
      <c r="Q10" s="112"/>
      <c r="R10" s="68">
        <f t="shared" ref="R10:R11" si="0">SUM(B10:Q10)</f>
        <v>0</v>
      </c>
      <c r="S10" s="69">
        <f>IF($R$5=0,0,(R10/$R$5))</f>
        <v>0</v>
      </c>
    </row>
    <row r="11" spans="1:20" ht="37.5" customHeight="1" thickBot="1" x14ac:dyDescent="0.25">
      <c r="A11" s="45" t="str">
        <f>Intestazioni!C61</f>
        <v>per falsa attestazione della presenza in servizio accertata in flagranza, art. 55 quater, c. 3 bis</v>
      </c>
      <c r="B11" s="126"/>
      <c r="C11" s="126"/>
      <c r="D11" s="113"/>
      <c r="E11" s="120"/>
      <c r="F11" s="120"/>
      <c r="G11" s="115"/>
      <c r="H11" s="113"/>
      <c r="I11" s="120"/>
      <c r="J11" s="114"/>
      <c r="K11" s="115"/>
      <c r="L11" s="113"/>
      <c r="M11" s="114"/>
      <c r="N11" s="115"/>
      <c r="O11" s="113"/>
      <c r="P11" s="114"/>
      <c r="Q11" s="115"/>
      <c r="R11" s="70">
        <f t="shared" si="0"/>
        <v>0</v>
      </c>
      <c r="S11" s="71">
        <f>IF($R$5=0,0,(R11/$R$5))</f>
        <v>0</v>
      </c>
    </row>
    <row r="12" spans="1:20" ht="22.5" customHeight="1" thickBot="1" x14ac:dyDescent="0.25">
      <c r="A12" s="49" t="str">
        <f>Intestazioni!C62</f>
        <v>connesse a reati</v>
      </c>
      <c r="B12" s="44">
        <f>SUM(B13:B17)</f>
        <v>0</v>
      </c>
      <c r="C12" s="44">
        <f t="shared" ref="C12:Q12" si="1">SUM(C13:C17)</f>
        <v>0</v>
      </c>
      <c r="D12" s="178">
        <f t="shared" si="1"/>
        <v>0</v>
      </c>
      <c r="E12" s="39">
        <f t="shared" si="1"/>
        <v>0</v>
      </c>
      <c r="F12" s="39">
        <f t="shared" si="1"/>
        <v>0</v>
      </c>
      <c r="G12" s="41">
        <f t="shared" si="1"/>
        <v>0</v>
      </c>
      <c r="H12" s="40">
        <f t="shared" si="1"/>
        <v>0</v>
      </c>
      <c r="I12" s="39">
        <f t="shared" si="1"/>
        <v>0</v>
      </c>
      <c r="J12" s="39">
        <f t="shared" si="1"/>
        <v>0</v>
      </c>
      <c r="K12" s="42">
        <f t="shared" si="1"/>
        <v>0</v>
      </c>
      <c r="L12" s="40">
        <f t="shared" si="1"/>
        <v>0</v>
      </c>
      <c r="M12" s="39">
        <f t="shared" si="1"/>
        <v>0</v>
      </c>
      <c r="N12" s="41">
        <f t="shared" si="1"/>
        <v>0</v>
      </c>
      <c r="O12" s="40">
        <f t="shared" si="1"/>
        <v>0</v>
      </c>
      <c r="P12" s="39">
        <f t="shared" si="1"/>
        <v>0</v>
      </c>
      <c r="Q12" s="42">
        <f t="shared" si="1"/>
        <v>0</v>
      </c>
      <c r="R12" s="72">
        <f>SUM(B12:Q12)</f>
        <v>0</v>
      </c>
      <c r="S12" s="73">
        <f>IF($R$5=0,0,(R12/$R$5))</f>
        <v>0</v>
      </c>
      <c r="T12" s="15"/>
    </row>
    <row r="13" spans="1:20" s="1" customFormat="1" ht="30" customHeight="1" x14ac:dyDescent="0.2">
      <c r="A13" s="223" t="str">
        <f>Intestazioni!C63</f>
        <v>Reati comuni</v>
      </c>
      <c r="B13" s="176"/>
      <c r="C13" s="176"/>
      <c r="D13" s="177"/>
      <c r="E13" s="179"/>
      <c r="F13" s="179"/>
      <c r="G13" s="180"/>
      <c r="H13" s="181"/>
      <c r="I13" s="179"/>
      <c r="J13" s="179"/>
      <c r="K13" s="182"/>
      <c r="L13" s="181"/>
      <c r="M13" s="179"/>
      <c r="N13" s="180"/>
      <c r="O13" s="181"/>
      <c r="P13" s="179"/>
      <c r="Q13" s="182"/>
      <c r="R13" s="74"/>
      <c r="S13" s="75"/>
      <c r="T13" s="11"/>
    </row>
    <row r="14" spans="1:20" s="1" customFormat="1" ht="45" x14ac:dyDescent="0.2">
      <c r="A14" s="223" t="str">
        <f>Intestazioni!C64</f>
        <v xml:space="preserve">Reati contro PA con o senza applicazione di pena accessoria della interdizione da pubblici uffici </v>
      </c>
      <c r="B14" s="118"/>
      <c r="C14" s="118"/>
      <c r="D14" s="119"/>
      <c r="E14" s="117"/>
      <c r="F14" s="117"/>
      <c r="G14" s="123"/>
      <c r="H14" s="119"/>
      <c r="I14" s="117"/>
      <c r="J14" s="117"/>
      <c r="K14" s="123"/>
      <c r="L14" s="119"/>
      <c r="M14" s="117"/>
      <c r="N14" s="123"/>
      <c r="O14" s="119"/>
      <c r="P14" s="117"/>
      <c r="Q14" s="123"/>
      <c r="R14" s="76"/>
      <c r="S14" s="77"/>
      <c r="T14" s="11"/>
    </row>
    <row r="15" spans="1:20" s="1" customFormat="1" ht="30" customHeight="1" x14ac:dyDescent="0.2">
      <c r="A15" s="223" t="str">
        <f>Intestazioni!C65</f>
        <v>Reati contro la persona, con esclusione dei reati contro minori</v>
      </c>
      <c r="B15" s="118"/>
      <c r="C15" s="118"/>
      <c r="D15" s="119"/>
      <c r="E15" s="117"/>
      <c r="F15" s="117"/>
      <c r="G15" s="123"/>
      <c r="H15" s="119"/>
      <c r="I15" s="117"/>
      <c r="J15" s="117"/>
      <c r="K15" s="123"/>
      <c r="L15" s="119"/>
      <c r="M15" s="117"/>
      <c r="N15" s="123"/>
      <c r="O15" s="119"/>
      <c r="P15" s="117"/>
      <c r="Q15" s="123"/>
      <c r="R15" s="76"/>
      <c r="S15" s="77"/>
      <c r="T15" s="11"/>
    </row>
    <row r="16" spans="1:20" s="1" customFormat="1" ht="30" customHeight="1" x14ac:dyDescent="0.2">
      <c r="A16" s="223" t="str">
        <f>Intestazioni!C66</f>
        <v xml:space="preserve">Reati contro minori </v>
      </c>
      <c r="B16" s="118"/>
      <c r="C16" s="118"/>
      <c r="D16" s="119"/>
      <c r="E16" s="117"/>
      <c r="F16" s="117"/>
      <c r="G16" s="123"/>
      <c r="H16" s="119"/>
      <c r="I16" s="117"/>
      <c r="J16" s="117"/>
      <c r="K16" s="123"/>
      <c r="L16" s="119"/>
      <c r="M16" s="117"/>
      <c r="N16" s="123"/>
      <c r="O16" s="119"/>
      <c r="P16" s="117"/>
      <c r="Q16" s="123"/>
      <c r="R16" s="76"/>
      <c r="S16" s="77"/>
    </row>
    <row r="17" spans="1:22" s="1" customFormat="1" ht="30" customHeight="1" thickBot="1" x14ac:dyDescent="0.25">
      <c r="A17" s="223" t="str">
        <f>Intestazioni!C67</f>
        <v>Reati connessi al possesso o alla detenzione di armi o droga</v>
      </c>
      <c r="B17" s="126"/>
      <c r="C17" s="126"/>
      <c r="D17" s="113"/>
      <c r="E17" s="120"/>
      <c r="F17" s="120"/>
      <c r="G17" s="115"/>
      <c r="H17" s="113"/>
      <c r="I17" s="120"/>
      <c r="J17" s="114"/>
      <c r="K17" s="115"/>
      <c r="L17" s="113"/>
      <c r="M17" s="114"/>
      <c r="N17" s="115"/>
      <c r="O17" s="113"/>
      <c r="P17" s="114"/>
      <c r="Q17" s="115"/>
      <c r="R17" s="78"/>
      <c r="S17" s="79"/>
      <c r="T17" s="11"/>
    </row>
    <row r="18" spans="1:22" ht="36" customHeight="1" x14ac:dyDescent="0.2">
      <c r="A18" s="46" t="str">
        <f>Intestazioni!C68</f>
        <v>derivanti da attività extralavorative non autorizzate (doppio lavoro)</v>
      </c>
      <c r="B18" s="127"/>
      <c r="C18" s="127"/>
      <c r="D18" s="122"/>
      <c r="E18" s="121"/>
      <c r="F18" s="121"/>
      <c r="G18" s="116"/>
      <c r="H18" s="122"/>
      <c r="I18" s="121"/>
      <c r="J18" s="121"/>
      <c r="K18" s="116"/>
      <c r="L18" s="122"/>
      <c r="M18" s="121"/>
      <c r="N18" s="116"/>
      <c r="O18" s="122"/>
      <c r="P18" s="121"/>
      <c r="Q18" s="116"/>
      <c r="R18" s="66">
        <f>SUM(B18:Q18)</f>
        <v>0</v>
      </c>
      <c r="S18" s="67">
        <f>IF($R$5=0,0,(R18/$R$5))</f>
        <v>0</v>
      </c>
      <c r="T18" s="15"/>
    </row>
    <row r="19" spans="1:22" ht="60" customHeight="1" thickBot="1" x14ac:dyDescent="0.25">
      <c r="A19" s="46" t="str">
        <f>Intestazioni!C69</f>
        <v>derivanti da inosservanza di disposizioni di servizio, negligenza, comportamento non corretto verso superiori, colleghi e utenti</v>
      </c>
      <c r="B19" s="126"/>
      <c r="C19" s="126"/>
      <c r="D19" s="113"/>
      <c r="E19" s="120"/>
      <c r="F19" s="120"/>
      <c r="G19" s="115"/>
      <c r="H19" s="113"/>
      <c r="I19" s="120"/>
      <c r="J19" s="114"/>
      <c r="K19" s="115"/>
      <c r="L19" s="113"/>
      <c r="M19" s="114"/>
      <c r="N19" s="115"/>
      <c r="O19" s="113"/>
      <c r="P19" s="114"/>
      <c r="Q19" s="115"/>
      <c r="R19" s="80">
        <f>SUM(B19:Q19)</f>
        <v>0</v>
      </c>
      <c r="S19" s="71">
        <f>IF($R$5=0,0,(R19/$R$5))</f>
        <v>0</v>
      </c>
      <c r="T19" s="15"/>
    </row>
    <row r="20" spans="1:22" ht="24.75" customHeight="1" thickBot="1" x14ac:dyDescent="0.25">
      <c r="A20" s="60" t="str">
        <f>Intestazioni!C70</f>
        <v>TOTALI</v>
      </c>
      <c r="B20" s="61">
        <f>SUM(B9+B10+B11+B12+B18+B19)</f>
        <v>0</v>
      </c>
      <c r="C20" s="61">
        <f>SUM(C9+C10+C11+C12+C18+C19)</f>
        <v>0</v>
      </c>
      <c r="D20" s="201">
        <f t="shared" ref="D20:Q20" si="2">SUM(D9+D10+D11+D12+D18+D19)</f>
        <v>0</v>
      </c>
      <c r="E20" s="202">
        <f t="shared" si="2"/>
        <v>0</v>
      </c>
      <c r="F20" s="202">
        <f t="shared" si="2"/>
        <v>0</v>
      </c>
      <c r="G20" s="64">
        <f t="shared" si="2"/>
        <v>0</v>
      </c>
      <c r="H20" s="201">
        <f t="shared" si="2"/>
        <v>0</v>
      </c>
      <c r="I20" s="202">
        <f t="shared" si="2"/>
        <v>0</v>
      </c>
      <c r="J20" s="202">
        <f t="shared" si="2"/>
        <v>0</v>
      </c>
      <c r="K20" s="64">
        <f t="shared" si="2"/>
        <v>0</v>
      </c>
      <c r="L20" s="62">
        <f t="shared" si="2"/>
        <v>0</v>
      </c>
      <c r="M20" s="63">
        <f t="shared" si="2"/>
        <v>0</v>
      </c>
      <c r="N20" s="203">
        <f t="shared" si="2"/>
        <v>0</v>
      </c>
      <c r="O20" s="62">
        <f t="shared" si="2"/>
        <v>0</v>
      </c>
      <c r="P20" s="204">
        <f t="shared" si="2"/>
        <v>0</v>
      </c>
      <c r="Q20" s="64">
        <f t="shared" si="2"/>
        <v>0</v>
      </c>
      <c r="R20" s="95">
        <f t="shared" ref="R20" si="3">SUM(R9,R10,R11,R12,R18,R19)</f>
        <v>0</v>
      </c>
      <c r="S20" s="65">
        <f>SUM(S9,S10,S11,S12,S18,S19)</f>
        <v>0</v>
      </c>
    </row>
    <row r="21" spans="1:22" s="1" customFormat="1" ht="25.5" customHeight="1" thickBot="1" x14ac:dyDescent="0.25">
      <c r="A21" s="199" t="s">
        <v>64</v>
      </c>
      <c r="B21" s="140">
        <f>'Procedimenti rilevati'!$AB7</f>
        <v>0</v>
      </c>
      <c r="C21" s="140">
        <f>'Procedimenti rilevati'!$AB8</f>
        <v>0</v>
      </c>
      <c r="D21" s="141">
        <f>'Procedimenti rilevati'!$AB11</f>
        <v>0</v>
      </c>
      <c r="E21" s="144">
        <f>'Procedimenti rilevati'!$AB12</f>
        <v>0</v>
      </c>
      <c r="F21" s="146">
        <f>'Procedimenti rilevati'!$AB13</f>
        <v>0</v>
      </c>
      <c r="G21" s="142">
        <f>'Procedimenti rilevati'!$AB14</f>
        <v>0</v>
      </c>
      <c r="H21" s="143">
        <f>'Procedimenti rilevati'!$AB18</f>
        <v>0</v>
      </c>
      <c r="I21" s="144">
        <f>'Procedimenti rilevati'!$AB19</f>
        <v>0</v>
      </c>
      <c r="J21" s="146">
        <f>'Procedimenti rilevati'!$AB20</f>
        <v>0</v>
      </c>
      <c r="K21" s="148">
        <f>'Procedimenti rilevati'!$AB21</f>
        <v>0</v>
      </c>
      <c r="L21" s="141">
        <f>'Procedimenti rilevati'!$AB26</f>
        <v>0</v>
      </c>
      <c r="M21" s="144">
        <f>'Procedimenti rilevati'!$AB27</f>
        <v>0</v>
      </c>
      <c r="N21" s="142">
        <f>'Procedimenti rilevati'!$AB28</f>
        <v>0</v>
      </c>
      <c r="O21" s="143">
        <f>'Procedimenti rilevati'!$AB32</f>
        <v>0</v>
      </c>
      <c r="P21" s="144">
        <f>'Procedimenti rilevati'!$AB33</f>
        <v>0</v>
      </c>
      <c r="Q21" s="148">
        <f>'Procedimenti rilevati'!$AB34</f>
        <v>0</v>
      </c>
      <c r="R21" s="353" t="str">
        <f>V21</f>
        <v/>
      </c>
      <c r="S21" s="354"/>
      <c r="T21" s="11"/>
      <c r="U21" s="3">
        <f>SUM(B21:Q21)</f>
        <v>0</v>
      </c>
      <c r="V21" s="208" t="str">
        <f>IF(R5=0,"",IF(R5=R20,IF(R22="Dati errati","Revisione necessaria",IF(R20=U21,"Valori congrui","Revisione necessaria")),"Revisione necessaria"))</f>
        <v/>
      </c>
    </row>
    <row r="22" spans="1:22" ht="24.75" customHeight="1" thickBot="1" x14ac:dyDescent="0.25">
      <c r="A22" s="200"/>
      <c r="B22" s="145" t="str">
        <f>IF(B20&lt;&gt;B21,"Dati errati","")</f>
        <v/>
      </c>
      <c r="C22" s="145" t="str">
        <f t="shared" ref="C22:Q22" si="4">IF(C20&lt;&gt;C21,"Dati errati","")</f>
        <v/>
      </c>
      <c r="D22" s="183" t="str">
        <f t="shared" si="4"/>
        <v/>
      </c>
      <c r="E22" s="206" t="str">
        <f t="shared" si="4"/>
        <v/>
      </c>
      <c r="F22" s="197" t="str">
        <f t="shared" si="4"/>
        <v/>
      </c>
      <c r="G22" s="147" t="str">
        <f t="shared" si="4"/>
        <v/>
      </c>
      <c r="H22" s="183" t="str">
        <f t="shared" si="4"/>
        <v/>
      </c>
      <c r="I22" s="184" t="str">
        <f t="shared" si="4"/>
        <v/>
      </c>
      <c r="J22" s="184" t="str">
        <f t="shared" si="4"/>
        <v/>
      </c>
      <c r="K22" s="147" t="str">
        <f t="shared" si="4"/>
        <v/>
      </c>
      <c r="L22" s="183" t="str">
        <f t="shared" si="4"/>
        <v/>
      </c>
      <c r="M22" s="206" t="str">
        <f t="shared" si="4"/>
        <v/>
      </c>
      <c r="N22" s="205" t="str">
        <f t="shared" si="4"/>
        <v/>
      </c>
      <c r="O22" s="183" t="str">
        <f t="shared" si="4"/>
        <v/>
      </c>
      <c r="P22" s="184" t="str">
        <f t="shared" si="4"/>
        <v/>
      </c>
      <c r="Q22" s="147" t="str">
        <f t="shared" si="4"/>
        <v/>
      </c>
      <c r="R22" s="359" t="str">
        <f>MID(U22,1,11)</f>
        <v/>
      </c>
      <c r="S22" s="360"/>
      <c r="T22" s="15"/>
      <c r="U22" s="207" t="str">
        <f>B22&amp;C22&amp;D22&amp;E22&amp;F22&amp;G22&amp;H22&amp;I22&amp;J22&amp;K22&amp;L22&amp;M22&amp;N22&amp;O22&amp;P22&amp;Q22</f>
        <v/>
      </c>
    </row>
    <row r="23" spans="1:22" s="30" customFormat="1" ht="24.75" customHeight="1" x14ac:dyDescent="0.2">
      <c r="A23" s="336" t="str">
        <f>'Procedimenti rilevati'!A38</f>
        <v>C O M P I L A R E   S O L O   L E   C E L L E   D I   C O L O R E   C E L E S T E</v>
      </c>
      <c r="B23" s="336"/>
      <c r="C23" s="336"/>
      <c r="D23" s="336"/>
      <c r="E23" s="336"/>
      <c r="F23" s="336"/>
      <c r="G23" s="336"/>
      <c r="H23" s="336"/>
      <c r="I23" s="336"/>
      <c r="J23" s="336"/>
      <c r="K23" s="336"/>
      <c r="L23" s="336"/>
      <c r="M23" s="336"/>
      <c r="N23" s="336"/>
      <c r="O23" s="336"/>
      <c r="P23" s="336"/>
      <c r="Q23" s="336"/>
      <c r="R23" s="336"/>
      <c r="S23" s="336"/>
      <c r="U23"/>
    </row>
    <row r="24" spans="1:22" s="81" customFormat="1" ht="26.25" customHeight="1" x14ac:dyDescent="0.2">
      <c r="A24" s="305" t="str">
        <f>Intestazioni!C32</f>
        <v>1) Funzionari con incarico triennale di DSGA dal 01/09/2024</v>
      </c>
      <c r="B24" s="305"/>
      <c r="C24" s="305"/>
      <c r="D24" s="305"/>
      <c r="F24" s="305" t="str">
        <f>Intestazioni!C33</f>
        <v>2) Assistente amministrativo, tecnico, nonché cuoco, infermiere e guardarobiere</v>
      </c>
      <c r="G24" s="305"/>
      <c r="H24" s="305"/>
      <c r="I24" s="305"/>
      <c r="J24" s="305"/>
      <c r="K24" s="305"/>
      <c r="L24" s="305"/>
      <c r="M24" s="305"/>
      <c r="N24" s="305"/>
      <c r="O24" s="305"/>
      <c r="P24" s="305"/>
      <c r="Q24" s="305"/>
      <c r="R24" s="266"/>
      <c r="S24" s="266"/>
    </row>
  </sheetData>
  <sheetProtection algorithmName="SHA-512" hashValue="00gsvFBuE7/UOQgRladBY9RljiaEhajNs2urw8z82eXdZqjkm1b1VeT+Ur9ytRA+3Da0inIGjeCs+uMJUnpKkA==" saltValue="GPCZtW2kyhTiLo56xkBuAA==" spinCount="100000" sheet="1" selectLockedCells="1"/>
  <customSheetViews>
    <customSheetView guid="{196A8919-17EE-4F86-8672-E0D80860C53F}">
      <selection activeCell="L11" sqref="L11"/>
      <pageMargins left="0.27" right="0.23" top="0.23" bottom="0.24" header="0.17" footer="0.17"/>
      <pageSetup paperSize="9" orientation="landscape" r:id="rId1"/>
      <headerFooter alignWithMargins="0"/>
    </customSheetView>
  </customSheetViews>
  <mergeCells count="18">
    <mergeCell ref="A24:D24"/>
    <mergeCell ref="A5:P5"/>
    <mergeCell ref="A23:S23"/>
    <mergeCell ref="C7:C8"/>
    <mergeCell ref="B7:B8"/>
    <mergeCell ref="R7:S7"/>
    <mergeCell ref="O7:Q7"/>
    <mergeCell ref="L7:N7"/>
    <mergeCell ref="H7:K7"/>
    <mergeCell ref="D7:G7"/>
    <mergeCell ref="R22:S22"/>
    <mergeCell ref="R21:S21"/>
    <mergeCell ref="F24:Q24"/>
    <mergeCell ref="A1:S1"/>
    <mergeCell ref="D2:S2"/>
    <mergeCell ref="A3:S3"/>
    <mergeCell ref="A4:S4"/>
    <mergeCell ref="A2:C2"/>
  </mergeCells>
  <phoneticPr fontId="0" type="noConversion"/>
  <conditionalFormatting sqref="B22:Q22">
    <cfRule type="cellIs" dxfId="66" priority="9" operator="equal">
      <formula>"Dati errati"</formula>
    </cfRule>
  </conditionalFormatting>
  <conditionalFormatting sqref="R5">
    <cfRule type="cellIs" dxfId="5" priority="114" operator="equal">
      <formula>$R$20</formula>
    </cfRule>
  </conditionalFormatting>
  <conditionalFormatting sqref="R22">
    <cfRule type="notContainsBlanks" dxfId="4" priority="7">
      <formula>LEN(TRIM(R22))&gt;0</formula>
    </cfRule>
  </conditionalFormatting>
  <conditionalFormatting sqref="R20:S20">
    <cfRule type="expression" dxfId="3" priority="120">
      <formula>$R$5&lt;&gt;$R$20</formula>
    </cfRule>
    <cfRule type="expression" dxfId="2" priority="119">
      <formula>$R$5=$R$20</formula>
    </cfRule>
  </conditionalFormatting>
  <conditionalFormatting sqref="R21:S21">
    <cfRule type="cellIs" dxfId="1" priority="1" operator="equal">
      <formula>"Revisione necessaria"</formula>
    </cfRule>
    <cfRule type="cellIs" dxfId="0" priority="2" operator="equal">
      <formula>"Valori congrui"</formula>
    </cfRule>
  </conditionalFormatting>
  <dataValidations count="1">
    <dataValidation type="whole" operator="greaterThanOrEqual" allowBlank="1" showErrorMessage="1" errorTitle="Errore immissione dati" error="Dato immesso non valido" sqref="B9:Q11 B13:Q19" xr:uid="{015A6721-D904-496E-AD4C-E5C4AC48DF9A}">
      <formula1>0</formula1>
    </dataValidation>
  </dataValidations>
  <printOptions horizontalCentered="1" verticalCentered="1"/>
  <pageMargins left="0.19685039370078741" right="0.15748031496062992" top="0.51181102362204722" bottom="0.47244094488188981" header="7.874015748031496E-2" footer="0.31496062992125984"/>
  <pageSetup paperSize="9" scale="73" orientation="landscape" r:id="rId2"/>
  <headerFooter alignWithMargins="0">
    <oddHeader>&amp;L&amp;G &amp;"English111 Adagio BT,Normale"&amp;18 Ministero dell'istruzione e del merito</oddHeader>
    <oddFooter>&amp;L&amp;8&amp;F - Scheda &amp;"Arial,Grassetto Corsivo"&amp;A&amp;R&amp;8&amp;P/&amp;N</oddFooter>
  </headerFooter>
  <ignoredErrors>
    <ignoredError sqref="D12" formulaRange="1"/>
  </ignoredErrors>
  <drawing r:id="rId3"/>
  <legacyDrawingHF r:id="rId4"/>
  <extLst>
    <ext xmlns:x14="http://schemas.microsoft.com/office/spreadsheetml/2009/9/main" uri="{78C0D931-6437-407d-A8EE-F0AAD7539E65}">
      <x14:conditionalFormattings>
        <x14:conditionalFormatting xmlns:xm="http://schemas.microsoft.com/office/excel/2006/main">
          <x14:cfRule type="expression" priority="112" id="{A25236BC-44A0-4251-B38F-2696CFF66181}">
            <xm:f>'Procedimenti rilevati'!$W$7="N"</xm:f>
            <x14:dxf>
              <fill>
                <patternFill>
                  <bgColor rgb="FFFFC000"/>
                </patternFill>
              </fill>
            </x14:dxf>
          </x14:cfRule>
          <x14:cfRule type="expression" priority="111" id="{24C58718-4D39-42B0-9C18-86A789FBE276}">
            <xm:f>'Procedimenti rilevati'!$W$7="S"</xm:f>
            <x14:dxf>
              <fill>
                <patternFill>
                  <bgColor theme="4" tint="0.59996337778862885"/>
                </patternFill>
              </fill>
            </x14:dxf>
          </x14:cfRule>
          <xm:sqref>B9:B11</xm:sqref>
        </x14:conditionalFormatting>
        <x14:conditionalFormatting xmlns:xm="http://schemas.microsoft.com/office/excel/2006/main">
          <x14:cfRule type="expression" priority="46" id="{7434CF74-D64E-411A-893B-2F491D8F8242}">
            <xm:f>'Procedimenti rilevati'!$W$7="N"</xm:f>
            <x14:dxf>
              <fill>
                <patternFill>
                  <bgColor rgb="FFFFC000"/>
                </patternFill>
              </fill>
            </x14:dxf>
          </x14:cfRule>
          <x14:cfRule type="expression" priority="45" id="{436E213C-AB96-44AE-A1B2-6D4F3BE15DE1}">
            <xm:f>'Procedimenti rilevati'!$W$7="S"</xm:f>
            <x14:dxf>
              <fill>
                <patternFill>
                  <bgColor theme="4" tint="0.59996337778862885"/>
                </patternFill>
              </fill>
            </x14:dxf>
          </x14:cfRule>
          <xm:sqref>B13:B19</xm:sqref>
        </x14:conditionalFormatting>
        <x14:conditionalFormatting xmlns:xm="http://schemas.microsoft.com/office/excel/2006/main">
          <x14:cfRule type="expression" priority="5" id="{4F913C5F-F2FD-42A0-AEA1-F00FCC9202F8}">
            <xm:f>'Procedimenti rilevati'!$W$8="S"</xm:f>
            <x14:dxf>
              <fill>
                <patternFill>
                  <bgColor theme="4" tint="0.59996337778862885"/>
                </patternFill>
              </fill>
            </x14:dxf>
          </x14:cfRule>
          <x14:cfRule type="expression" priority="6" id="{6DF94BD0-4D3E-431A-9D14-E942C296A72E}">
            <xm:f>'Procedimenti rilevati'!$W$8="N"</xm:f>
            <x14:dxf>
              <fill>
                <patternFill>
                  <bgColor rgb="FFFFC000"/>
                </patternFill>
              </fill>
            </x14:dxf>
          </x14:cfRule>
          <xm:sqref>C9:C11</xm:sqref>
        </x14:conditionalFormatting>
        <x14:conditionalFormatting xmlns:xm="http://schemas.microsoft.com/office/excel/2006/main">
          <x14:cfRule type="expression" priority="3" id="{402A91CE-A632-4E62-929E-EFD828A2F16E}">
            <xm:f>'Procedimenti rilevati'!$W$8="S"</xm:f>
            <x14:dxf>
              <fill>
                <patternFill>
                  <bgColor theme="4" tint="0.59996337778862885"/>
                </patternFill>
              </fill>
            </x14:dxf>
          </x14:cfRule>
          <x14:cfRule type="expression" priority="4" id="{FC6A8191-1C60-4012-8831-31306C7488D5}">
            <xm:f>'Procedimenti rilevati'!$W$8="N"</xm:f>
            <x14:dxf>
              <fill>
                <patternFill>
                  <bgColor rgb="FFFFC000"/>
                </patternFill>
              </fill>
            </x14:dxf>
          </x14:cfRule>
          <xm:sqref>C13:C19</xm:sqref>
        </x14:conditionalFormatting>
        <x14:conditionalFormatting xmlns:xm="http://schemas.microsoft.com/office/excel/2006/main">
          <x14:cfRule type="expression" priority="104" id="{30DDCAF5-488D-4CB2-95C4-C555930EB114}">
            <xm:f>'Procedimenti rilevati'!$W$11="N"</xm:f>
            <x14:dxf>
              <fill>
                <patternFill>
                  <bgColor rgb="FFFFC000"/>
                </patternFill>
              </fill>
            </x14:dxf>
          </x14:cfRule>
          <x14:cfRule type="expression" priority="103" id="{47A6E3BE-B290-4BA5-A78C-D7286D311DCB}">
            <xm:f>'Procedimenti rilevati'!$W$11="S"</xm:f>
            <x14:dxf>
              <fill>
                <patternFill>
                  <bgColor theme="4" tint="0.59996337778862885"/>
                </patternFill>
              </fill>
            </x14:dxf>
          </x14:cfRule>
          <xm:sqref>D9:D11</xm:sqref>
        </x14:conditionalFormatting>
        <x14:conditionalFormatting xmlns:xm="http://schemas.microsoft.com/office/excel/2006/main">
          <x14:cfRule type="expression" priority="41" id="{F98E8707-27AE-4D64-8901-A1B390A6F626}">
            <xm:f>'Procedimenti rilevati'!$W$11="S"</xm:f>
            <x14:dxf>
              <fill>
                <patternFill>
                  <bgColor theme="4" tint="0.59996337778862885"/>
                </patternFill>
              </fill>
            </x14:dxf>
          </x14:cfRule>
          <x14:cfRule type="expression" priority="42" id="{9A518C32-729F-442B-B90C-C3459978917B}">
            <xm:f>'Procedimenti rilevati'!$W$11="N"</xm:f>
            <x14:dxf>
              <fill>
                <patternFill>
                  <bgColor rgb="FFFFC000"/>
                </patternFill>
              </fill>
            </x14:dxf>
          </x14:cfRule>
          <xm:sqref>D13:D19</xm:sqref>
        </x14:conditionalFormatting>
        <x14:conditionalFormatting xmlns:xm="http://schemas.microsoft.com/office/excel/2006/main">
          <x14:cfRule type="expression" priority="99" id="{5C3ADC41-4FC5-4E22-94FE-215F5193D92C}">
            <xm:f>'Procedimenti rilevati'!$W$12="S"</xm:f>
            <x14:dxf>
              <fill>
                <patternFill>
                  <bgColor theme="4" tint="0.59996337778862885"/>
                </patternFill>
              </fill>
            </x14:dxf>
          </x14:cfRule>
          <x14:cfRule type="expression" priority="100" id="{60173ADB-2838-4BF9-BD20-5C51F1D54601}">
            <xm:f>'Procedimenti rilevati'!$W$12="N"</xm:f>
            <x14:dxf>
              <fill>
                <patternFill>
                  <bgColor rgb="FFFFC000"/>
                </patternFill>
              </fill>
            </x14:dxf>
          </x14:cfRule>
          <xm:sqref>E9:E11</xm:sqref>
        </x14:conditionalFormatting>
        <x14:conditionalFormatting xmlns:xm="http://schemas.microsoft.com/office/excel/2006/main">
          <x14:cfRule type="expression" priority="39" id="{61F83528-8A17-4E9C-8E3F-3FAF256420E9}">
            <xm:f>'Procedimenti rilevati'!$W$12="S"</xm:f>
            <x14:dxf>
              <fill>
                <patternFill>
                  <bgColor theme="4" tint="0.59996337778862885"/>
                </patternFill>
              </fill>
            </x14:dxf>
          </x14:cfRule>
          <x14:cfRule type="expression" priority="40" id="{D8290144-0870-435C-9E7B-C9AF4A203CC5}">
            <xm:f>'Procedimenti rilevati'!$W$12="N"</xm:f>
            <x14:dxf>
              <fill>
                <patternFill>
                  <bgColor rgb="FFFFC000"/>
                </patternFill>
              </fill>
            </x14:dxf>
          </x14:cfRule>
          <xm:sqref>E13:E19</xm:sqref>
        </x14:conditionalFormatting>
        <x14:conditionalFormatting xmlns:xm="http://schemas.microsoft.com/office/excel/2006/main">
          <x14:cfRule type="expression" priority="96" id="{2A6F7D47-7AAB-4C13-9845-C53A44B5B441}">
            <xm:f>'Procedimenti rilevati'!$W$13="N"</xm:f>
            <x14:dxf>
              <fill>
                <patternFill>
                  <bgColor rgb="FFFFC000"/>
                </patternFill>
              </fill>
            </x14:dxf>
          </x14:cfRule>
          <x14:cfRule type="expression" priority="95" id="{1F529771-C51B-41D0-A79B-0A6908063AE9}">
            <xm:f>'Procedimenti rilevati'!$W$13="S"</xm:f>
            <x14:dxf>
              <fill>
                <patternFill>
                  <bgColor theme="4" tint="0.59996337778862885"/>
                </patternFill>
              </fill>
            </x14:dxf>
          </x14:cfRule>
          <xm:sqref>F9:F11</xm:sqref>
        </x14:conditionalFormatting>
        <x14:conditionalFormatting xmlns:xm="http://schemas.microsoft.com/office/excel/2006/main">
          <x14:cfRule type="expression" priority="37" id="{157AE351-A55E-457C-82FE-FB164A9443E4}">
            <xm:f>'Procedimenti rilevati'!$W$13="S"</xm:f>
            <x14:dxf>
              <fill>
                <patternFill>
                  <bgColor theme="4" tint="0.59996337778862885"/>
                </patternFill>
              </fill>
            </x14:dxf>
          </x14:cfRule>
          <x14:cfRule type="expression" priority="38" id="{E4E6A4A0-1B2F-4125-90A2-4692E691986B}">
            <xm:f>'Procedimenti rilevati'!$W$13="N"</xm:f>
            <x14:dxf>
              <fill>
                <patternFill>
                  <bgColor rgb="FFFFC000"/>
                </patternFill>
              </fill>
            </x14:dxf>
          </x14:cfRule>
          <xm:sqref>F13:F19</xm:sqref>
        </x14:conditionalFormatting>
        <x14:conditionalFormatting xmlns:xm="http://schemas.microsoft.com/office/excel/2006/main">
          <x14:cfRule type="expression" priority="91" id="{ADE8773E-89C3-4737-9CDE-92E90787234B}">
            <xm:f>'Procedimenti rilevati'!$W$14="S"</xm:f>
            <x14:dxf>
              <fill>
                <patternFill>
                  <bgColor theme="4" tint="0.59996337778862885"/>
                </patternFill>
              </fill>
            </x14:dxf>
          </x14:cfRule>
          <x14:cfRule type="expression" priority="92" id="{5A1AEA00-D3B8-44C5-A433-2BE3CCCA65E8}">
            <xm:f>'Procedimenti rilevati'!$W$14="N"</xm:f>
            <x14:dxf>
              <fill>
                <patternFill>
                  <bgColor rgb="FFFFC000"/>
                </patternFill>
              </fill>
            </x14:dxf>
          </x14:cfRule>
          <xm:sqref>G9:G11</xm:sqref>
        </x14:conditionalFormatting>
        <x14:conditionalFormatting xmlns:xm="http://schemas.microsoft.com/office/excel/2006/main">
          <x14:cfRule type="expression" priority="35" id="{B0D8EBF3-3D10-4D28-8736-D5913D0581FF}">
            <xm:f>'Procedimenti rilevati'!$W$14="S"</xm:f>
            <x14:dxf>
              <fill>
                <patternFill>
                  <bgColor theme="4" tint="0.59996337778862885"/>
                </patternFill>
              </fill>
            </x14:dxf>
          </x14:cfRule>
          <x14:cfRule type="expression" priority="36" id="{DDF42AC8-DB68-46E4-AE80-3849D09902A6}">
            <xm:f>'Procedimenti rilevati'!$W$14="N"</xm:f>
            <x14:dxf>
              <fill>
                <patternFill>
                  <bgColor rgb="FFFFC000"/>
                </patternFill>
              </fill>
            </x14:dxf>
          </x14:cfRule>
          <xm:sqref>G13:G19</xm:sqref>
        </x14:conditionalFormatting>
        <x14:conditionalFormatting xmlns:xm="http://schemas.microsoft.com/office/excel/2006/main">
          <x14:cfRule type="expression" priority="88" id="{DCEF787E-1657-4C3B-B516-D5F3E8ED66FE}">
            <xm:f>'Procedimenti rilevati'!$W$18="N"</xm:f>
            <x14:dxf>
              <fill>
                <patternFill>
                  <bgColor rgb="FFFFC000"/>
                </patternFill>
              </fill>
            </x14:dxf>
          </x14:cfRule>
          <x14:cfRule type="expression" priority="87" id="{0C28482E-4501-4F4D-96E5-62162760DE6C}">
            <xm:f>'Procedimenti rilevati'!$W$18="S"</xm:f>
            <x14:dxf>
              <fill>
                <patternFill>
                  <bgColor theme="4" tint="0.59996337778862885"/>
                </patternFill>
              </fill>
            </x14:dxf>
          </x14:cfRule>
          <xm:sqref>H9:H11</xm:sqref>
        </x14:conditionalFormatting>
        <x14:conditionalFormatting xmlns:xm="http://schemas.microsoft.com/office/excel/2006/main">
          <x14:cfRule type="expression" priority="33" id="{0EA48CBF-4D71-45DD-AD40-46C66B6E2F7A}">
            <xm:f>'Procedimenti rilevati'!$W$18="S"</xm:f>
            <x14:dxf>
              <fill>
                <patternFill>
                  <bgColor theme="4" tint="0.59996337778862885"/>
                </patternFill>
              </fill>
            </x14:dxf>
          </x14:cfRule>
          <x14:cfRule type="expression" priority="34" id="{39F38752-AA25-498F-BC62-9F72B914CBAD}">
            <xm:f>'Procedimenti rilevati'!$W$18="N"</xm:f>
            <x14:dxf>
              <fill>
                <patternFill>
                  <bgColor rgb="FFFFC000"/>
                </patternFill>
              </fill>
            </x14:dxf>
          </x14:cfRule>
          <xm:sqref>H13:H19</xm:sqref>
        </x14:conditionalFormatting>
        <x14:conditionalFormatting xmlns:xm="http://schemas.microsoft.com/office/excel/2006/main">
          <x14:cfRule type="expression" priority="84" id="{BA8B0983-6604-4A01-9E1F-7EA45EA2B6CF}">
            <xm:f>'Procedimenti rilevati'!$W$19="N"</xm:f>
            <x14:dxf>
              <fill>
                <patternFill>
                  <bgColor rgb="FFFFC000"/>
                </patternFill>
              </fill>
            </x14:dxf>
          </x14:cfRule>
          <x14:cfRule type="expression" priority="75" id="{3235F5BB-36A1-454F-8073-4A9AFE5F1F3D}">
            <xm:f>'Procedimenti rilevati'!$W$19="S"</xm:f>
            <x14:dxf>
              <fill>
                <patternFill>
                  <bgColor theme="4" tint="0.59996337778862885"/>
                </patternFill>
              </fill>
            </x14:dxf>
          </x14:cfRule>
          <xm:sqref>I9:I11</xm:sqref>
        </x14:conditionalFormatting>
        <x14:conditionalFormatting xmlns:xm="http://schemas.microsoft.com/office/excel/2006/main">
          <x14:cfRule type="expression" priority="32" id="{04B5B5B1-17FE-43AC-A6A3-CC95C10405C6}">
            <xm:f>'Procedimenti rilevati'!$W$19="N"</xm:f>
            <x14:dxf>
              <fill>
                <patternFill>
                  <bgColor rgb="FFFFC000"/>
                </patternFill>
              </fill>
            </x14:dxf>
          </x14:cfRule>
          <x14:cfRule type="expression" priority="23" id="{8B67D184-68D9-413D-9F34-547485303366}">
            <xm:f>'Procedimenti rilevati'!$W$19="S"</xm:f>
            <x14:dxf>
              <fill>
                <patternFill>
                  <bgColor theme="4" tint="0.59996337778862885"/>
                </patternFill>
              </fill>
            </x14:dxf>
          </x14:cfRule>
          <xm:sqref>I13:I19</xm:sqref>
        </x14:conditionalFormatting>
        <x14:conditionalFormatting xmlns:xm="http://schemas.microsoft.com/office/excel/2006/main">
          <x14:cfRule type="expression" priority="83" id="{E2C2BB50-FFFB-4F69-8055-2DC86DF3286E}">
            <xm:f>'Procedimenti rilevati'!$W$20="N"</xm:f>
            <x14:dxf>
              <fill>
                <patternFill>
                  <bgColor rgb="FFFFC000"/>
                </patternFill>
              </fill>
            </x14:dxf>
          </x14:cfRule>
          <x14:cfRule type="expression" priority="74" id="{7936EDB6-A5FE-4A51-8609-0871A3F2BDEB}">
            <xm:f>'Procedimenti rilevati'!$W$20="S"</xm:f>
            <x14:dxf>
              <fill>
                <patternFill>
                  <bgColor theme="4" tint="0.59996337778862885"/>
                </patternFill>
              </fill>
            </x14:dxf>
          </x14:cfRule>
          <xm:sqref>J9:J11</xm:sqref>
        </x14:conditionalFormatting>
        <x14:conditionalFormatting xmlns:xm="http://schemas.microsoft.com/office/excel/2006/main">
          <x14:cfRule type="expression" priority="31" id="{897E58F1-3AB5-4A33-A5A7-3E527859895D}">
            <xm:f>'Procedimenti rilevati'!$W$20="N"</xm:f>
            <x14:dxf>
              <fill>
                <patternFill>
                  <bgColor rgb="FFFFC000"/>
                </patternFill>
              </fill>
            </x14:dxf>
          </x14:cfRule>
          <x14:cfRule type="expression" priority="22" id="{5AF81DE7-F12D-4F02-A9C1-5806AACF8FC6}">
            <xm:f>'Procedimenti rilevati'!$W$20="S"</xm:f>
            <x14:dxf>
              <fill>
                <patternFill>
                  <bgColor theme="4" tint="0.59996337778862885"/>
                </patternFill>
              </fill>
            </x14:dxf>
          </x14:cfRule>
          <xm:sqref>J13:J19</xm:sqref>
        </x14:conditionalFormatting>
        <x14:conditionalFormatting xmlns:xm="http://schemas.microsoft.com/office/excel/2006/main">
          <x14:cfRule type="expression" priority="82" id="{2726F456-DDB0-444A-A1EB-1AAD414AFDEF}">
            <xm:f>'Procedimenti rilevati'!$W$21="N"</xm:f>
            <x14:dxf>
              <fill>
                <patternFill>
                  <bgColor rgb="FFFFC000"/>
                </patternFill>
              </fill>
            </x14:dxf>
          </x14:cfRule>
          <x14:cfRule type="expression" priority="73" id="{B3728C91-B57E-4E65-87C8-7B11B8CB02E9}">
            <xm:f>'Procedimenti rilevati'!$W$21="S"</xm:f>
            <x14:dxf>
              <fill>
                <patternFill>
                  <bgColor theme="4" tint="0.59996337778862885"/>
                </patternFill>
              </fill>
            </x14:dxf>
          </x14:cfRule>
          <xm:sqref>K9:K11</xm:sqref>
        </x14:conditionalFormatting>
        <x14:conditionalFormatting xmlns:xm="http://schemas.microsoft.com/office/excel/2006/main">
          <x14:cfRule type="expression" priority="30" id="{E0BE0AB5-F576-48E9-BEC8-36B77F887223}">
            <xm:f>'Procedimenti rilevati'!$W$21="N"</xm:f>
            <x14:dxf>
              <fill>
                <patternFill>
                  <bgColor rgb="FFFFC000"/>
                </patternFill>
              </fill>
            </x14:dxf>
          </x14:cfRule>
          <x14:cfRule type="expression" priority="21" id="{A5FED162-4F3E-4DFE-8BF8-68B8499B3FAE}">
            <xm:f>'Procedimenti rilevati'!$W$21="S"</xm:f>
            <x14:dxf>
              <fill>
                <patternFill>
                  <bgColor theme="4" tint="0.59996337778862885"/>
                </patternFill>
              </fill>
            </x14:dxf>
          </x14:cfRule>
          <xm:sqref>K13:K19</xm:sqref>
        </x14:conditionalFormatting>
        <x14:conditionalFormatting xmlns:xm="http://schemas.microsoft.com/office/excel/2006/main">
          <x14:cfRule type="expression" priority="72" id="{2259C58F-6069-4195-9BCA-709F264689BA}">
            <xm:f>'Procedimenti rilevati'!$W$26="S"</xm:f>
            <x14:dxf>
              <fill>
                <patternFill>
                  <bgColor theme="4" tint="0.59996337778862885"/>
                </patternFill>
              </fill>
            </x14:dxf>
          </x14:cfRule>
          <x14:cfRule type="expression" priority="81" id="{4CD1B121-2F30-4F94-ADAD-CE5B26E1300C}">
            <xm:f>'Procedimenti rilevati'!$W$26="N"</xm:f>
            <x14:dxf>
              <fill>
                <patternFill>
                  <bgColor rgb="FFFFC000"/>
                </patternFill>
              </fill>
            </x14:dxf>
          </x14:cfRule>
          <xm:sqref>L9:L11</xm:sqref>
        </x14:conditionalFormatting>
        <x14:conditionalFormatting xmlns:xm="http://schemas.microsoft.com/office/excel/2006/main">
          <x14:cfRule type="expression" priority="29" id="{95C0CC10-67A7-4560-8556-AC1929E1FADB}">
            <xm:f>'Procedimenti rilevati'!$W$26="N"</xm:f>
            <x14:dxf>
              <fill>
                <patternFill>
                  <bgColor rgb="FFFFC000"/>
                </patternFill>
              </fill>
            </x14:dxf>
          </x14:cfRule>
          <x14:cfRule type="expression" priority="20" id="{CEA463E1-80A5-44E8-830B-9F397A2D117E}">
            <xm:f>'Procedimenti rilevati'!$W$26="S"</xm:f>
            <x14:dxf>
              <fill>
                <patternFill>
                  <bgColor theme="4" tint="0.59996337778862885"/>
                </patternFill>
              </fill>
            </x14:dxf>
          </x14:cfRule>
          <xm:sqref>L13:L19</xm:sqref>
        </x14:conditionalFormatting>
        <x14:conditionalFormatting xmlns:xm="http://schemas.microsoft.com/office/excel/2006/main">
          <x14:cfRule type="expression" priority="71" id="{23261298-B07F-4DFC-884A-F416899E10B8}">
            <xm:f>'Procedimenti rilevati'!$W$27="S"</xm:f>
            <x14:dxf>
              <fill>
                <patternFill>
                  <bgColor theme="4" tint="0.59996337778862885"/>
                </patternFill>
              </fill>
            </x14:dxf>
          </x14:cfRule>
          <x14:cfRule type="expression" priority="80" id="{13C2780F-5536-4BC7-ABFC-23BB3C1AC6B5}">
            <xm:f>'Procedimenti rilevati'!$W$27="N"</xm:f>
            <x14:dxf>
              <fill>
                <patternFill>
                  <bgColor rgb="FFFFC000"/>
                </patternFill>
              </fill>
            </x14:dxf>
          </x14:cfRule>
          <xm:sqref>M9:M11</xm:sqref>
        </x14:conditionalFormatting>
        <x14:conditionalFormatting xmlns:xm="http://schemas.microsoft.com/office/excel/2006/main">
          <x14:cfRule type="expression" priority="28" id="{1BCA8452-50C1-4974-9643-7762C5054FF6}">
            <xm:f>'Procedimenti rilevati'!$W$27="N"</xm:f>
            <x14:dxf>
              <fill>
                <patternFill>
                  <bgColor rgb="FFFFC000"/>
                </patternFill>
              </fill>
            </x14:dxf>
          </x14:cfRule>
          <x14:cfRule type="expression" priority="19" id="{C22EE028-46F1-4EC8-B2C5-2B5A3C233877}">
            <xm:f>'Procedimenti rilevati'!$W$27="S"</xm:f>
            <x14:dxf>
              <fill>
                <patternFill>
                  <bgColor theme="4" tint="0.59996337778862885"/>
                </patternFill>
              </fill>
            </x14:dxf>
          </x14:cfRule>
          <xm:sqref>M13:M19</xm:sqref>
        </x14:conditionalFormatting>
        <x14:conditionalFormatting xmlns:xm="http://schemas.microsoft.com/office/excel/2006/main">
          <x14:cfRule type="expression" priority="70" id="{CB1C1F4C-09D5-4A63-9968-534AB4DE7977}">
            <xm:f>'Procedimenti rilevati'!$W$28="S"</xm:f>
            <x14:dxf>
              <fill>
                <patternFill>
                  <bgColor theme="4" tint="0.59996337778862885"/>
                </patternFill>
              </fill>
            </x14:dxf>
          </x14:cfRule>
          <x14:cfRule type="expression" priority="79" id="{3DB6574A-5C1A-487A-AF34-D9CD56C3163C}">
            <xm:f>'Procedimenti rilevati'!$W$28="N"</xm:f>
            <x14:dxf>
              <fill>
                <patternFill>
                  <bgColor rgb="FFFFC000"/>
                </patternFill>
              </fill>
            </x14:dxf>
          </x14:cfRule>
          <xm:sqref>N9:N11</xm:sqref>
        </x14:conditionalFormatting>
        <x14:conditionalFormatting xmlns:xm="http://schemas.microsoft.com/office/excel/2006/main">
          <x14:cfRule type="expression" priority="27" id="{57638A23-CB7B-4218-8BBA-0630687F70A6}">
            <xm:f>'Procedimenti rilevati'!$W$28="N"</xm:f>
            <x14:dxf>
              <fill>
                <patternFill>
                  <bgColor rgb="FFFFC000"/>
                </patternFill>
              </fill>
            </x14:dxf>
          </x14:cfRule>
          <x14:cfRule type="expression" priority="18" id="{9B75D4B1-0D3E-4B5D-9326-AC591B4A9CE8}">
            <xm:f>'Procedimenti rilevati'!$W$28="S"</xm:f>
            <x14:dxf>
              <fill>
                <patternFill>
                  <bgColor theme="4" tint="0.59996337778862885"/>
                </patternFill>
              </fill>
            </x14:dxf>
          </x14:cfRule>
          <xm:sqref>N13:N19</xm:sqref>
        </x14:conditionalFormatting>
        <x14:conditionalFormatting xmlns:xm="http://schemas.microsoft.com/office/excel/2006/main">
          <x14:cfRule type="expression" priority="69" id="{7949B848-2B32-4A4D-8C63-C53F56B252C5}">
            <xm:f>'Procedimenti rilevati'!$W$32="S"</xm:f>
            <x14:dxf>
              <fill>
                <patternFill>
                  <bgColor theme="4" tint="0.59996337778862885"/>
                </patternFill>
              </fill>
            </x14:dxf>
          </x14:cfRule>
          <x14:cfRule type="expression" priority="78" id="{A2742533-6750-49CA-B540-A3030DF17849}">
            <xm:f>'Procedimenti rilevati'!$W$32="N"</xm:f>
            <x14:dxf>
              <fill>
                <patternFill>
                  <bgColor rgb="FFFFC000"/>
                </patternFill>
              </fill>
            </x14:dxf>
          </x14:cfRule>
          <xm:sqref>O9:O11</xm:sqref>
        </x14:conditionalFormatting>
        <x14:conditionalFormatting xmlns:xm="http://schemas.microsoft.com/office/excel/2006/main">
          <x14:cfRule type="expression" priority="26" id="{3FD084F2-1CCA-4087-ABBF-CB7A961AF690}">
            <xm:f>'Procedimenti rilevati'!$W$32="N"</xm:f>
            <x14:dxf>
              <fill>
                <patternFill>
                  <bgColor rgb="FFFFC000"/>
                </patternFill>
              </fill>
            </x14:dxf>
          </x14:cfRule>
          <x14:cfRule type="expression" priority="17" id="{F83DC02E-AC91-4283-9899-C23128A94CCC}">
            <xm:f>'Procedimenti rilevati'!$W$32="S"</xm:f>
            <x14:dxf>
              <fill>
                <patternFill>
                  <bgColor theme="4" tint="0.59996337778862885"/>
                </patternFill>
              </fill>
            </x14:dxf>
          </x14:cfRule>
          <xm:sqref>O13:O19</xm:sqref>
        </x14:conditionalFormatting>
        <x14:conditionalFormatting xmlns:xm="http://schemas.microsoft.com/office/excel/2006/main">
          <x14:cfRule type="expression" priority="68" id="{7475FDA6-CFFE-4B85-9C6E-BA8741AA7F62}">
            <xm:f>'Procedimenti rilevati'!$W$33="S"</xm:f>
            <x14:dxf>
              <fill>
                <patternFill>
                  <bgColor theme="4" tint="0.59996337778862885"/>
                </patternFill>
              </fill>
            </x14:dxf>
          </x14:cfRule>
          <x14:cfRule type="expression" priority="77" id="{6106C6C4-9A0A-4EED-B16A-059EBBB16A76}">
            <xm:f>'Procedimenti rilevati'!$W$33="N"</xm:f>
            <x14:dxf>
              <fill>
                <patternFill>
                  <bgColor rgb="FFFFC000"/>
                </patternFill>
              </fill>
            </x14:dxf>
          </x14:cfRule>
          <xm:sqref>P9:P11</xm:sqref>
        </x14:conditionalFormatting>
        <x14:conditionalFormatting xmlns:xm="http://schemas.microsoft.com/office/excel/2006/main">
          <x14:cfRule type="expression" priority="25" id="{408EE802-22F7-4E8E-9669-390A2360C086}">
            <xm:f>'Procedimenti rilevati'!$W$33="N"</xm:f>
            <x14:dxf>
              <fill>
                <patternFill>
                  <bgColor rgb="FFFFC000"/>
                </patternFill>
              </fill>
            </x14:dxf>
          </x14:cfRule>
          <x14:cfRule type="expression" priority="16" id="{F335D3C0-0C88-411A-97A7-38EEB2F4E7C9}">
            <xm:f>'Procedimenti rilevati'!$W$33="S"</xm:f>
            <x14:dxf>
              <fill>
                <patternFill>
                  <bgColor theme="4" tint="0.59996337778862885"/>
                </patternFill>
              </fill>
            </x14:dxf>
          </x14:cfRule>
          <xm:sqref>P13:P19</xm:sqref>
        </x14:conditionalFormatting>
        <x14:conditionalFormatting xmlns:xm="http://schemas.microsoft.com/office/excel/2006/main">
          <x14:cfRule type="expression" priority="67" id="{93B51D49-D0EF-40AE-A1E8-07DE2A589869}">
            <xm:f>'Procedimenti rilevati'!$W$34="S"</xm:f>
            <x14:dxf>
              <fill>
                <patternFill>
                  <bgColor theme="4" tint="0.59996337778862885"/>
                </patternFill>
              </fill>
            </x14:dxf>
          </x14:cfRule>
          <x14:cfRule type="expression" priority="76" id="{ACFB1FC6-6F22-4F49-A19F-FB9F0BAC0F91}">
            <xm:f>'Procedimenti rilevati'!$W$34="N"</xm:f>
            <x14:dxf>
              <fill>
                <patternFill>
                  <bgColor rgb="FFFFC000"/>
                </patternFill>
              </fill>
            </x14:dxf>
          </x14:cfRule>
          <xm:sqref>Q9:Q11</xm:sqref>
        </x14:conditionalFormatting>
        <x14:conditionalFormatting xmlns:xm="http://schemas.microsoft.com/office/excel/2006/main">
          <x14:cfRule type="expression" priority="24" id="{F7F652D6-47F9-46EB-A46D-74BEECC7A69B}">
            <xm:f>'Procedimenti rilevati'!$W$34="N"</xm:f>
            <x14:dxf>
              <fill>
                <patternFill>
                  <bgColor rgb="FFFFC000"/>
                </patternFill>
              </fill>
            </x14:dxf>
          </x14:cfRule>
          <x14:cfRule type="expression" priority="15" id="{7594EF55-7A93-45FD-A097-88C14F318A28}">
            <xm:f>'Procedimenti rilevati'!$W$34="S"</xm:f>
            <x14:dxf>
              <fill>
                <patternFill>
                  <bgColor theme="4" tint="0.59996337778862885"/>
                </patternFill>
              </fill>
            </x14:dxf>
          </x14:cfRule>
          <xm:sqref>Q13:Q19</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826F1A-0681-4713-9922-EBC88B9944B5}">
  <sheetPr>
    <tabColor theme="0" tint="-0.249977111117893"/>
    <pageSetUpPr fitToPage="1"/>
  </sheetPr>
  <dimension ref="B1:I28"/>
  <sheetViews>
    <sheetView showGridLines="0" workbookViewId="0">
      <selection activeCell="E1" sqref="E1:I1"/>
    </sheetView>
  </sheetViews>
  <sheetFormatPr defaultRowHeight="12.75" x14ac:dyDescent="0.2"/>
  <cols>
    <col min="1" max="1" width="1.85546875" style="99" customWidth="1"/>
    <col min="2" max="2" width="10.140625" style="99" hidden="1" customWidth="1"/>
    <col min="3" max="3" width="8.7109375" style="99" hidden="1" customWidth="1"/>
    <col min="4" max="4" width="1.5703125" style="99" hidden="1" customWidth="1"/>
    <col min="5" max="5" width="71.140625" style="99" bestFit="1" customWidth="1"/>
    <col min="6" max="6" width="4.42578125" style="99" hidden="1" customWidth="1"/>
    <col min="7" max="7" width="4.5703125" style="99" hidden="1" customWidth="1"/>
    <col min="8" max="8" width="18.42578125" style="169" customWidth="1"/>
    <col min="9" max="9" width="40.28515625" style="99" bestFit="1" customWidth="1"/>
    <col min="10" max="10" width="1.85546875" style="99" customWidth="1"/>
    <col min="11" max="16384" width="9.140625" style="99"/>
  </cols>
  <sheetData>
    <row r="1" spans="2:9" ht="24.75" customHeight="1" x14ac:dyDescent="0.2">
      <c r="B1" s="100" t="s">
        <v>34</v>
      </c>
      <c r="C1" s="100" t="s">
        <v>35</v>
      </c>
      <c r="D1" s="86"/>
      <c r="E1" s="361" t="str">
        <f>"Procedimenti disciplinari A.S. "&amp;B3&amp;"/"&amp;C3</f>
        <v>Procedimenti disciplinari A.S. 2025/2026</v>
      </c>
      <c r="F1" s="361"/>
      <c r="G1" s="361"/>
      <c r="H1" s="361"/>
      <c r="I1" s="361"/>
    </row>
    <row r="2" spans="2:9" hidden="1" x14ac:dyDescent="0.2">
      <c r="B2" s="100"/>
      <c r="C2" s="100"/>
      <c r="E2" s="100"/>
      <c r="F2" s="99" t="str">
        <f>"Monitoraggio anno scolastico "&amp;B3&amp;"/"&amp;C3&amp;" (procedimenti disciplinari dal 1° settembre "&amp;B3&amp;" al 31 agosto "&amp;C3&amp;")"</f>
        <v>Monitoraggio anno scolastico 2025/2026 (procedimenti disciplinari dal 1° settembre 2025 al 31 agosto 2026)</v>
      </c>
    </row>
    <row r="3" spans="2:9" ht="45.75" customHeight="1" x14ac:dyDescent="0.2">
      <c r="B3" s="99">
        <v>2025</v>
      </c>
      <c r="C3" s="99">
        <v>2026</v>
      </c>
      <c r="E3" s="168" t="s">
        <v>76</v>
      </c>
      <c r="F3" s="101"/>
      <c r="H3" s="171" t="s">
        <v>78</v>
      </c>
      <c r="I3" s="172" t="s">
        <v>101</v>
      </c>
    </row>
    <row r="4" spans="2:9" x14ac:dyDescent="0.2">
      <c r="E4" s="99" t="s">
        <v>36</v>
      </c>
      <c r="F4" s="100"/>
      <c r="H4" s="173" t="s">
        <v>94</v>
      </c>
      <c r="I4" s="167" t="str">
        <f>H4&amp;" - Monit. Proc. Disc. A.S. "&amp;$B$3&amp;"-"&amp;$C$3&amp;".xlsx"</f>
        <v>ABR - Monit. Proc. Disc. A.S. 2025-2026.xlsx</v>
      </c>
    </row>
    <row r="5" spans="2:9" x14ac:dyDescent="0.2">
      <c r="E5" s="99" t="s">
        <v>37</v>
      </c>
      <c r="F5" s="100"/>
      <c r="H5" s="174" t="s">
        <v>79</v>
      </c>
      <c r="I5" s="248" t="str">
        <f t="shared" ref="I5:I26" si="0">H5&amp;" - Monit. Proc. Disc. A.S. "&amp;$B$3&amp;"-"&amp;$C$3&amp;".xlsx"</f>
        <v>BAS - Monit. Proc. Disc. A.S. 2025-2026.xlsx</v>
      </c>
    </row>
    <row r="6" spans="2:9" x14ac:dyDescent="0.2">
      <c r="E6" s="99" t="s">
        <v>38</v>
      </c>
      <c r="H6" s="173" t="s">
        <v>80</v>
      </c>
      <c r="I6" s="167" t="str">
        <f t="shared" si="0"/>
        <v>CAL - Monit. Proc. Disc. A.S. 2025-2026.xlsx</v>
      </c>
    </row>
    <row r="7" spans="2:9" x14ac:dyDescent="0.2">
      <c r="E7" s="99" t="s">
        <v>39</v>
      </c>
      <c r="H7" s="174" t="s">
        <v>81</v>
      </c>
      <c r="I7" s="248" t="str">
        <f t="shared" si="0"/>
        <v>CAM - Monit. Proc. Disc. A.S. 2025-2026.xlsx</v>
      </c>
    </row>
    <row r="8" spans="2:9" x14ac:dyDescent="0.2">
      <c r="E8" s="99" t="s">
        <v>40</v>
      </c>
      <c r="H8" s="173" t="s">
        <v>95</v>
      </c>
      <c r="I8" s="167" t="str">
        <f t="shared" si="0"/>
        <v>ERO - Monit. Proc. Disc. A.S. 2025-2026.xlsx</v>
      </c>
    </row>
    <row r="9" spans="2:9" x14ac:dyDescent="0.2">
      <c r="E9" s="99" t="s">
        <v>41</v>
      </c>
      <c r="H9" s="174" t="s">
        <v>93</v>
      </c>
      <c r="I9" s="248" t="str">
        <f t="shared" si="0"/>
        <v>FVG - Monit. Proc. Disc. A.S. 2025-2026.xlsx</v>
      </c>
    </row>
    <row r="10" spans="2:9" x14ac:dyDescent="0.2">
      <c r="E10" s="99" t="s">
        <v>42</v>
      </c>
      <c r="H10" s="173" t="s">
        <v>82</v>
      </c>
      <c r="I10" s="167" t="str">
        <f t="shared" si="0"/>
        <v>LAZ - Monit. Proc. Disc. A.S. 2025-2026.xlsx</v>
      </c>
    </row>
    <row r="11" spans="2:9" x14ac:dyDescent="0.2">
      <c r="E11" s="99" t="s">
        <v>43</v>
      </c>
      <c r="H11" s="174" t="s">
        <v>83</v>
      </c>
      <c r="I11" s="248" t="str">
        <f t="shared" si="0"/>
        <v>LIG - Monit. Proc. Disc. A.S. 2025-2026.xlsx</v>
      </c>
    </row>
    <row r="12" spans="2:9" x14ac:dyDescent="0.2">
      <c r="E12" s="99" t="s">
        <v>44</v>
      </c>
      <c r="H12" s="173" t="s">
        <v>84</v>
      </c>
      <c r="I12" s="167" t="str">
        <f t="shared" si="0"/>
        <v>LOM - Monit. Proc. Disc. A.S. 2025-2026.xlsx</v>
      </c>
    </row>
    <row r="13" spans="2:9" x14ac:dyDescent="0.2">
      <c r="E13" s="99" t="s">
        <v>45</v>
      </c>
      <c r="H13" s="174" t="s">
        <v>85</v>
      </c>
      <c r="I13" s="248" t="str">
        <f t="shared" si="0"/>
        <v>MAR - Monit. Proc. Disc. A.S. 2025-2026.xlsx</v>
      </c>
    </row>
    <row r="14" spans="2:9" x14ac:dyDescent="0.2">
      <c r="E14" s="99" t="s">
        <v>46</v>
      </c>
      <c r="H14" s="173" t="s">
        <v>86</v>
      </c>
      <c r="I14" s="167" t="str">
        <f t="shared" si="0"/>
        <v>MOL - Monit. Proc. Disc. A.S. 2025-2026.xlsx</v>
      </c>
    </row>
    <row r="15" spans="2:9" x14ac:dyDescent="0.2">
      <c r="E15" s="99" t="s">
        <v>47</v>
      </c>
      <c r="H15" s="174" t="s">
        <v>87</v>
      </c>
      <c r="I15" s="248" t="str">
        <f t="shared" si="0"/>
        <v>PIE - Monit. Proc. Disc. A.S. 2025-2026.xlsx</v>
      </c>
    </row>
    <row r="16" spans="2:9" x14ac:dyDescent="0.2">
      <c r="E16" s="99" t="s">
        <v>48</v>
      </c>
      <c r="H16" s="173" t="s">
        <v>88</v>
      </c>
      <c r="I16" s="167" t="str">
        <f t="shared" si="0"/>
        <v>PUG - Monit. Proc. Disc. A.S. 2025-2026.xlsx</v>
      </c>
    </row>
    <row r="17" spans="2:9" x14ac:dyDescent="0.2">
      <c r="E17" s="99" t="s">
        <v>49</v>
      </c>
      <c r="H17" s="174" t="s">
        <v>89</v>
      </c>
      <c r="I17" s="248" t="str">
        <f t="shared" si="0"/>
        <v>SAR - Monit. Proc. Disc. A.S. 2025-2026.xlsx</v>
      </c>
    </row>
    <row r="18" spans="2:9" x14ac:dyDescent="0.2">
      <c r="E18" s="99" t="s">
        <v>50</v>
      </c>
      <c r="H18" s="173" t="s">
        <v>90</v>
      </c>
      <c r="I18" s="167" t="str">
        <f t="shared" si="0"/>
        <v>SIC - Monit. Proc. Disc. A.S. 2025-2026.xlsx</v>
      </c>
    </row>
    <row r="19" spans="2:9" x14ac:dyDescent="0.2">
      <c r="E19" s="99" t="s">
        <v>51</v>
      </c>
      <c r="H19" s="174" t="s">
        <v>91</v>
      </c>
      <c r="I19" s="248" t="str">
        <f t="shared" si="0"/>
        <v>TOS - Monit. Proc. Disc. A.S. 2025-2026.xlsx</v>
      </c>
    </row>
    <row r="20" spans="2:9" x14ac:dyDescent="0.2">
      <c r="E20" s="99" t="s">
        <v>52</v>
      </c>
      <c r="H20" s="173" t="s">
        <v>96</v>
      </c>
      <c r="I20" s="167" t="str">
        <f t="shared" si="0"/>
        <v>UMB - Monit. Proc. Disc. A.S. 2025-2026.xlsx</v>
      </c>
    </row>
    <row r="21" spans="2:9" x14ac:dyDescent="0.2">
      <c r="E21" s="99" t="s">
        <v>53</v>
      </c>
      <c r="H21" s="174" t="s">
        <v>92</v>
      </c>
      <c r="I21" s="248" t="str">
        <f t="shared" si="0"/>
        <v>VEN - Monit. Proc. Disc. A.S. 2025-2026.xlsx</v>
      </c>
    </row>
    <row r="22" spans="2:9" x14ac:dyDescent="0.2">
      <c r="E22" s="99" t="s">
        <v>54</v>
      </c>
      <c r="H22" s="173" t="s">
        <v>97</v>
      </c>
      <c r="I22" s="167" t="str">
        <f t="shared" si="0"/>
        <v>VAO - Monit. Proc. Disc. A.S. 2025-2026.xlsx</v>
      </c>
    </row>
    <row r="23" spans="2:9" x14ac:dyDescent="0.2">
      <c r="E23" s="99" t="s">
        <v>55</v>
      </c>
      <c r="H23" s="174" t="s">
        <v>185</v>
      </c>
      <c r="I23" s="248" t="str">
        <f t="shared" si="0"/>
        <v>BLI - Monit. Proc. Disc. A.S. 2025-2026.xlsx</v>
      </c>
    </row>
    <row r="24" spans="2:9" x14ac:dyDescent="0.2">
      <c r="E24" s="99" t="s">
        <v>102</v>
      </c>
      <c r="H24" s="173" t="s">
        <v>99</v>
      </c>
      <c r="I24" s="167" t="str">
        <f t="shared" si="0"/>
        <v>BLL - Monit. Proc. Disc. A.S. 2025-2026.xlsx</v>
      </c>
    </row>
    <row r="25" spans="2:9" x14ac:dyDescent="0.2">
      <c r="E25" s="99" t="s">
        <v>56</v>
      </c>
      <c r="H25" s="174" t="s">
        <v>98</v>
      </c>
      <c r="I25" s="248" t="str">
        <f t="shared" si="0"/>
        <v>BLT - Monit. Proc. Disc. A.S. 2025-2026.xlsx</v>
      </c>
    </row>
    <row r="26" spans="2:9" ht="14.25" x14ac:dyDescent="0.2">
      <c r="B26" s="86"/>
      <c r="C26" s="86"/>
      <c r="D26" s="86"/>
      <c r="E26" s="99" t="s">
        <v>57</v>
      </c>
      <c r="F26" s="86"/>
      <c r="H26" s="173" t="s">
        <v>100</v>
      </c>
      <c r="I26" s="167" t="str">
        <f t="shared" si="0"/>
        <v>PAT - Monit. Proc. Disc. A.S. 2025-2026.xlsx</v>
      </c>
    </row>
    <row r="27" spans="2:9" x14ac:dyDescent="0.2">
      <c r="E27" s="100" t="s">
        <v>71</v>
      </c>
      <c r="H27" s="170"/>
    </row>
    <row r="28" spans="2:9" x14ac:dyDescent="0.2">
      <c r="E28" s="100" t="s">
        <v>77</v>
      </c>
    </row>
  </sheetData>
  <sheetProtection algorithmName="SHA-512" hashValue="YVBTI3dSVas5vewka0A8+ky2UFIPm60/GBEYxEtiWIvLE/0wGZTJ69oF+DTvNFuCtL6z91ytTgA5usY1xC/naw==" saltValue="TJMRIs5EL22fyjbPwTd/Qg==" spinCount="100000" sheet="1" objects="1" scenarios="1"/>
  <mergeCells count="1">
    <mergeCell ref="E1:I1"/>
  </mergeCells>
  <printOptions horizontalCentered="1" verticalCentered="1"/>
  <pageMargins left="0.19685039370078741" right="0.15748031496062992" top="0.51181102362204722" bottom="0.47244094488188981" header="7.874015748031496E-2" footer="0.31496062992125984"/>
  <pageSetup paperSize="9" orientation="landscape" r:id="rId1"/>
  <headerFooter alignWithMargins="0">
    <oddHeader>&amp;L&amp;G &amp;"English111 Adagio BT,Normale"&amp;18 Ministero dell'istruzione e del merito</oddHeader>
    <oddFooter>&amp;L&amp;8&amp;F - Scheda &amp;"Arial,Grassetto Corsivo"&amp;A&amp;R&amp;8&amp;P/&amp;N</oddFooter>
  </headerFooter>
  <legacyDrawingHF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0B936F-B235-46FB-9FB7-B89E2CF8DC9D}">
  <dimension ref="A1:C71"/>
  <sheetViews>
    <sheetView workbookViewId="0">
      <selection activeCell="C6" sqref="C6"/>
    </sheetView>
  </sheetViews>
  <sheetFormatPr defaultRowHeight="12.75" x14ac:dyDescent="0.2"/>
  <cols>
    <col min="1" max="1" width="22.28515625" style="99" bestFit="1" customWidth="1"/>
    <col min="2" max="2" width="26.7109375" style="169" customWidth="1"/>
    <col min="3" max="3" width="112" style="99" bestFit="1" customWidth="1"/>
    <col min="4" max="16384" width="9.140625" style="99"/>
  </cols>
  <sheetData>
    <row r="1" spans="1:3" x14ac:dyDescent="0.2">
      <c r="A1" s="262" t="s">
        <v>122</v>
      </c>
      <c r="B1" s="263" t="s">
        <v>119</v>
      </c>
      <c r="C1" s="262" t="s">
        <v>120</v>
      </c>
    </row>
    <row r="2" spans="1:3" x14ac:dyDescent="0.2">
      <c r="A2" s="99" t="s">
        <v>123</v>
      </c>
      <c r="B2" s="169" t="s">
        <v>121</v>
      </c>
      <c r="C2" s="99" t="s">
        <v>118</v>
      </c>
    </row>
    <row r="3" spans="1:3" x14ac:dyDescent="0.2">
      <c r="B3" s="170" t="s">
        <v>125</v>
      </c>
      <c r="C3" s="264" t="s">
        <v>124</v>
      </c>
    </row>
    <row r="4" spans="1:3" x14ac:dyDescent="0.2">
      <c r="B4" s="170" t="s">
        <v>126</v>
      </c>
      <c r="C4" s="100" t="s">
        <v>4</v>
      </c>
    </row>
    <row r="5" spans="1:3" x14ac:dyDescent="0.2">
      <c r="B5" s="170" t="s">
        <v>127</v>
      </c>
      <c r="C5" s="100" t="s">
        <v>0</v>
      </c>
    </row>
    <row r="6" spans="1:3" x14ac:dyDescent="0.2">
      <c r="B6" s="170" t="s">
        <v>128</v>
      </c>
      <c r="C6" s="99" t="str">
        <f>"Procedimenti disciplinari
A.S. "&amp;Uffici!B3&amp;"/"&amp;Uffici!C3</f>
        <v>Procedimenti disciplinari
A.S. 2025/2026</v>
      </c>
    </row>
    <row r="7" spans="1:3" x14ac:dyDescent="0.2">
      <c r="B7" s="170" t="s">
        <v>129</v>
      </c>
      <c r="C7" s="100" t="s">
        <v>67</v>
      </c>
    </row>
    <row r="8" spans="1:3" x14ac:dyDescent="0.2">
      <c r="B8" s="170" t="s">
        <v>130</v>
      </c>
      <c r="C8" s="100" t="s">
        <v>22</v>
      </c>
    </row>
    <row r="9" spans="1:3" x14ac:dyDescent="0.2">
      <c r="B9" s="170" t="s">
        <v>131</v>
      </c>
      <c r="C9" s="100" t="s">
        <v>21</v>
      </c>
    </row>
    <row r="10" spans="1:3" x14ac:dyDescent="0.2">
      <c r="B10" s="170" t="s">
        <v>132</v>
      </c>
      <c r="C10" s="100" t="s">
        <v>5</v>
      </c>
    </row>
    <row r="11" spans="1:3" ht="25.5" x14ac:dyDescent="0.2">
      <c r="B11" s="170" t="s">
        <v>133</v>
      </c>
      <c r="C11" s="264" t="s">
        <v>33</v>
      </c>
    </row>
    <row r="12" spans="1:3" ht="38.25" x14ac:dyDescent="0.2">
      <c r="B12" s="170" t="s">
        <v>144</v>
      </c>
      <c r="C12" s="264" t="s">
        <v>148</v>
      </c>
    </row>
    <row r="13" spans="1:3" ht="63.75" x14ac:dyDescent="0.2">
      <c r="B13" s="170" t="s">
        <v>146</v>
      </c>
      <c r="C13" s="264" t="s">
        <v>151</v>
      </c>
    </row>
    <row r="14" spans="1:3" x14ac:dyDescent="0.2">
      <c r="B14" s="170" t="s">
        <v>147</v>
      </c>
      <c r="C14" s="99" t="s">
        <v>19</v>
      </c>
    </row>
    <row r="15" spans="1:3" x14ac:dyDescent="0.2">
      <c r="B15" s="170" t="s">
        <v>145</v>
      </c>
      <c r="C15" s="264" t="s">
        <v>20</v>
      </c>
    </row>
    <row r="16" spans="1:3" ht="25.5" x14ac:dyDescent="0.2">
      <c r="B16" s="170" t="s">
        <v>134</v>
      </c>
      <c r="C16" s="264" t="s">
        <v>186</v>
      </c>
    </row>
    <row r="17" spans="2:3" x14ac:dyDescent="0.2">
      <c r="B17" s="170" t="s">
        <v>135</v>
      </c>
      <c r="C17" s="264"/>
    </row>
    <row r="18" spans="2:3" x14ac:dyDescent="0.2">
      <c r="B18" s="170" t="s">
        <v>136</v>
      </c>
      <c r="C18" s="264" t="s">
        <v>187</v>
      </c>
    </row>
    <row r="19" spans="2:3" x14ac:dyDescent="0.2">
      <c r="B19" s="170" t="s">
        <v>138</v>
      </c>
      <c r="C19" s="264" t="s">
        <v>188</v>
      </c>
    </row>
    <row r="20" spans="2:3" x14ac:dyDescent="0.2">
      <c r="B20" s="170" t="s">
        <v>139</v>
      </c>
      <c r="C20" s="264" t="s">
        <v>189</v>
      </c>
    </row>
    <row r="21" spans="2:3" x14ac:dyDescent="0.2">
      <c r="B21" s="170" t="s">
        <v>140</v>
      </c>
      <c r="C21" s="264" t="s">
        <v>190</v>
      </c>
    </row>
    <row r="22" spans="2:3" x14ac:dyDescent="0.2">
      <c r="B22" s="170" t="s">
        <v>141</v>
      </c>
      <c r="C22" s="264" t="s">
        <v>191</v>
      </c>
    </row>
    <row r="23" spans="2:3" x14ac:dyDescent="0.2">
      <c r="B23" s="170" t="s">
        <v>153</v>
      </c>
      <c r="C23" s="264" t="s">
        <v>14</v>
      </c>
    </row>
    <row r="24" spans="2:3" x14ac:dyDescent="0.2">
      <c r="B24" s="170" t="s">
        <v>152</v>
      </c>
      <c r="C24" s="264" t="s">
        <v>25</v>
      </c>
    </row>
    <row r="25" spans="2:3" x14ac:dyDescent="0.2">
      <c r="B25" s="170" t="s">
        <v>137</v>
      </c>
      <c r="C25" s="264" t="s">
        <v>192</v>
      </c>
    </row>
    <row r="26" spans="2:3" x14ac:dyDescent="0.2">
      <c r="B26" s="169" t="s">
        <v>167</v>
      </c>
      <c r="C26" s="264" t="s">
        <v>26</v>
      </c>
    </row>
    <row r="27" spans="2:3" ht="22.5" x14ac:dyDescent="0.2">
      <c r="B27" s="170" t="s">
        <v>168</v>
      </c>
      <c r="C27" s="265" t="s">
        <v>197</v>
      </c>
    </row>
    <row r="28" spans="2:3" x14ac:dyDescent="0.2">
      <c r="B28" s="170" t="s">
        <v>169</v>
      </c>
      <c r="C28" s="265" t="s">
        <v>196</v>
      </c>
    </row>
    <row r="29" spans="2:3" ht="25.5" x14ac:dyDescent="0.2">
      <c r="B29" s="170" t="s">
        <v>149</v>
      </c>
      <c r="C29" s="264" t="s">
        <v>193</v>
      </c>
    </row>
    <row r="30" spans="2:3" x14ac:dyDescent="0.2">
      <c r="B30" s="169" t="s">
        <v>170</v>
      </c>
      <c r="C30" s="99" t="s">
        <v>27</v>
      </c>
    </row>
    <row r="31" spans="2:3" ht="25.5" x14ac:dyDescent="0.2">
      <c r="B31" s="170" t="s">
        <v>149</v>
      </c>
      <c r="C31" s="264" t="str">
        <f>C29</f>
        <v>Collaboratori scolastici e
Operatori dei servizi agrari</v>
      </c>
    </row>
    <row r="32" spans="2:3" x14ac:dyDescent="0.2">
      <c r="B32" s="170" t="s">
        <v>142</v>
      </c>
      <c r="C32" s="264" t="s">
        <v>194</v>
      </c>
    </row>
    <row r="33" spans="1:3" x14ac:dyDescent="0.2">
      <c r="B33" s="170" t="s">
        <v>143</v>
      </c>
      <c r="C33" s="264" t="s">
        <v>195</v>
      </c>
    </row>
    <row r="34" spans="1:3" x14ac:dyDescent="0.2">
      <c r="B34" s="170" t="s">
        <v>150</v>
      </c>
      <c r="C34" s="264" t="s">
        <v>117</v>
      </c>
    </row>
    <row r="35" spans="1:3" x14ac:dyDescent="0.2">
      <c r="A35" s="99" t="s">
        <v>154</v>
      </c>
      <c r="B35" s="169" t="s">
        <v>134</v>
      </c>
      <c r="C35" s="264" t="s">
        <v>6</v>
      </c>
    </row>
    <row r="36" spans="1:3" x14ac:dyDescent="0.2">
      <c r="B36" s="169" t="s">
        <v>135</v>
      </c>
      <c r="C36" s="264" t="s">
        <v>66</v>
      </c>
    </row>
    <row r="37" spans="1:3" x14ac:dyDescent="0.2">
      <c r="B37" s="169" t="s">
        <v>155</v>
      </c>
      <c r="C37" s="264" t="s">
        <v>7</v>
      </c>
    </row>
    <row r="38" spans="1:3" x14ac:dyDescent="0.2">
      <c r="B38" s="169" t="s">
        <v>136</v>
      </c>
      <c r="C38" s="264" t="s">
        <v>8</v>
      </c>
    </row>
    <row r="39" spans="1:3" x14ac:dyDescent="0.2">
      <c r="B39" s="169" t="s">
        <v>156</v>
      </c>
      <c r="C39" s="264" t="s">
        <v>9</v>
      </c>
    </row>
    <row r="40" spans="1:3" x14ac:dyDescent="0.2">
      <c r="B40" s="169" t="s">
        <v>157</v>
      </c>
      <c r="C40" s="264" t="s">
        <v>10</v>
      </c>
    </row>
    <row r="41" spans="1:3" x14ac:dyDescent="0.2">
      <c r="B41" s="169" t="s">
        <v>158</v>
      </c>
      <c r="C41" s="264" t="s">
        <v>11</v>
      </c>
    </row>
    <row r="42" spans="1:3" ht="25.5" x14ac:dyDescent="0.2">
      <c r="B42" s="169" t="s">
        <v>165</v>
      </c>
      <c r="C42" s="264" t="s">
        <v>186</v>
      </c>
    </row>
    <row r="43" spans="1:3" x14ac:dyDescent="0.2">
      <c r="B43" s="169" t="s">
        <v>166</v>
      </c>
      <c r="C43" s="264"/>
    </row>
    <row r="44" spans="1:3" x14ac:dyDescent="0.2">
      <c r="B44" s="169" t="s">
        <v>172</v>
      </c>
      <c r="C44" s="264" t="s">
        <v>12</v>
      </c>
    </row>
    <row r="45" spans="1:3" x14ac:dyDescent="0.2">
      <c r="B45" s="169" t="s">
        <v>173</v>
      </c>
      <c r="C45" s="264" t="s">
        <v>28</v>
      </c>
    </row>
    <row r="46" spans="1:3" x14ac:dyDescent="0.2">
      <c r="B46" s="169" t="s">
        <v>174</v>
      </c>
      <c r="C46" s="264" t="s">
        <v>13</v>
      </c>
    </row>
    <row r="47" spans="1:3" x14ac:dyDescent="0.2">
      <c r="B47" s="169" t="s">
        <v>175</v>
      </c>
      <c r="C47" s="264" t="s">
        <v>29</v>
      </c>
    </row>
    <row r="48" spans="1:3" x14ac:dyDescent="0.2">
      <c r="B48" s="169" t="s">
        <v>176</v>
      </c>
      <c r="C48" s="264" t="str">
        <f>C19</f>
        <v>Scuola dell'infanzia, primaria e personale educativo</v>
      </c>
    </row>
    <row r="49" spans="1:3" x14ac:dyDescent="0.2">
      <c r="B49" s="169" t="s">
        <v>177</v>
      </c>
      <c r="C49" s="264" t="str">
        <f>C20</f>
        <v>Scuola secondaria di I grado</v>
      </c>
    </row>
    <row r="50" spans="1:3" x14ac:dyDescent="0.2">
      <c r="B50" s="169" t="s">
        <v>178</v>
      </c>
      <c r="C50" s="264" t="str">
        <f>C21</f>
        <v>Scuola secondaria di II grado</v>
      </c>
    </row>
    <row r="51" spans="1:3" x14ac:dyDescent="0.2">
      <c r="B51" s="169" t="s">
        <v>179</v>
      </c>
      <c r="C51" s="264" t="str">
        <f>C22</f>
        <v>Insegnanti tecnico pratici</v>
      </c>
    </row>
    <row r="52" spans="1:3" ht="22.5" x14ac:dyDescent="0.2">
      <c r="B52" s="170" t="s">
        <v>180</v>
      </c>
      <c r="C52" s="265" t="str">
        <f>C27</f>
        <v>Funzionari ed Elevata qualificazione
EX DSGA 1)</v>
      </c>
    </row>
    <row r="53" spans="1:3" x14ac:dyDescent="0.2">
      <c r="B53" s="170" t="s">
        <v>181</v>
      </c>
      <c r="C53" s="265" t="str">
        <f>C28</f>
        <v>Assistenti amministrativi e tecnici 2)</v>
      </c>
    </row>
    <row r="54" spans="1:3" ht="25.5" x14ac:dyDescent="0.2">
      <c r="B54" s="169" t="s">
        <v>182</v>
      </c>
      <c r="C54" s="264" t="s">
        <v>193</v>
      </c>
    </row>
    <row r="55" spans="1:3" x14ac:dyDescent="0.2">
      <c r="B55" s="169" t="s">
        <v>171</v>
      </c>
      <c r="C55" s="264" t="s">
        <v>1</v>
      </c>
    </row>
    <row r="56" spans="1:3" x14ac:dyDescent="0.2">
      <c r="B56" s="169" t="s">
        <v>160</v>
      </c>
      <c r="C56" s="264" t="s">
        <v>64</v>
      </c>
    </row>
    <row r="57" spans="1:3" x14ac:dyDescent="0.2">
      <c r="A57" s="99" t="s">
        <v>183</v>
      </c>
      <c r="B57" s="169" t="s">
        <v>134</v>
      </c>
      <c r="C57" s="264" t="str">
        <f>C35</f>
        <v>TIPOLOGIA DI PERSONALE</v>
      </c>
    </row>
    <row r="58" spans="1:3" x14ac:dyDescent="0.2">
      <c r="B58" s="169" t="s">
        <v>135</v>
      </c>
      <c r="C58" s="264" t="str">
        <f>C36</f>
        <v>TIPOLOGIA DI INFRAZIONI</v>
      </c>
    </row>
    <row r="59" spans="1:3" x14ac:dyDescent="0.2">
      <c r="B59" s="169" t="s">
        <v>155</v>
      </c>
      <c r="C59" s="99" t="s">
        <v>7</v>
      </c>
    </row>
    <row r="60" spans="1:3" x14ac:dyDescent="0.2">
      <c r="B60" s="169" t="s">
        <v>136</v>
      </c>
      <c r="C60" s="99" t="s">
        <v>18</v>
      </c>
    </row>
    <row r="61" spans="1:3" x14ac:dyDescent="0.2">
      <c r="B61" s="169" t="s">
        <v>156</v>
      </c>
      <c r="C61" s="99" t="s">
        <v>17</v>
      </c>
    </row>
    <row r="62" spans="1:3" x14ac:dyDescent="0.2">
      <c r="B62" s="169" t="s">
        <v>157</v>
      </c>
      <c r="C62" s="99" t="s">
        <v>8</v>
      </c>
    </row>
    <row r="63" spans="1:3" x14ac:dyDescent="0.2">
      <c r="B63" s="169" t="s">
        <v>158</v>
      </c>
      <c r="C63" s="99" t="s">
        <v>2</v>
      </c>
    </row>
    <row r="64" spans="1:3" x14ac:dyDescent="0.2">
      <c r="B64" s="169" t="s">
        <v>159</v>
      </c>
      <c r="C64" s="99" t="s">
        <v>30</v>
      </c>
    </row>
    <row r="65" spans="2:3" x14ac:dyDescent="0.2">
      <c r="B65" s="169" t="s">
        <v>160</v>
      </c>
      <c r="C65" s="99" t="s">
        <v>31</v>
      </c>
    </row>
    <row r="66" spans="2:3" x14ac:dyDescent="0.2">
      <c r="B66" s="169" t="s">
        <v>161</v>
      </c>
      <c r="C66" s="99" t="s">
        <v>32</v>
      </c>
    </row>
    <row r="67" spans="2:3" x14ac:dyDescent="0.2">
      <c r="B67" s="169" t="s">
        <v>137</v>
      </c>
      <c r="C67" s="99" t="s">
        <v>3</v>
      </c>
    </row>
    <row r="68" spans="2:3" x14ac:dyDescent="0.2">
      <c r="B68" s="169" t="s">
        <v>162</v>
      </c>
      <c r="C68" s="99" t="s">
        <v>9</v>
      </c>
    </row>
    <row r="69" spans="2:3" x14ac:dyDescent="0.2">
      <c r="B69" s="169" t="s">
        <v>163</v>
      </c>
      <c r="C69" s="99" t="s">
        <v>11</v>
      </c>
    </row>
    <row r="70" spans="2:3" x14ac:dyDescent="0.2">
      <c r="B70" s="169" t="s">
        <v>164</v>
      </c>
      <c r="C70" s="99" t="str">
        <f>C55</f>
        <v>TOTALI</v>
      </c>
    </row>
    <row r="71" spans="2:3" x14ac:dyDescent="0.2">
      <c r="B71" s="169" t="s">
        <v>184</v>
      </c>
      <c r="C71" s="99" t="s">
        <v>64</v>
      </c>
    </row>
  </sheetData>
  <phoneticPr fontId="49"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D28B8513-03B4-47CC-BECE-064169DEEB73}">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6</vt:i4>
      </vt:variant>
      <vt:variant>
        <vt:lpstr>Intervalli denominati</vt:lpstr>
      </vt:variant>
      <vt:variant>
        <vt:i4>3</vt:i4>
      </vt:variant>
    </vt:vector>
  </HeadingPairs>
  <TitlesOfParts>
    <vt:vector size="9" baseType="lpstr">
      <vt:lpstr>ISTRUZIONI</vt:lpstr>
      <vt:lpstr>Procedimenti rilevati</vt:lpstr>
      <vt:lpstr>Infrazioni per sospensioni</vt:lpstr>
      <vt:lpstr>Infrazioni per licenziamenti</vt:lpstr>
      <vt:lpstr>Uffici</vt:lpstr>
      <vt:lpstr>Intestazioni</vt:lpstr>
      <vt:lpstr>'Infrazioni per licenziamenti'!Area_stampa</vt:lpstr>
      <vt:lpstr>'Infrazioni per sospensioni'!Area_stampa</vt:lpstr>
      <vt:lpstr>'Procedimenti rilevati'!Area_stampa</vt:lpstr>
    </vt:vector>
  </TitlesOfParts>
  <Company>M.I.U.R.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M.I.U.R.</dc:creator>
  <cp:lastModifiedBy>Pompili Enrico</cp:lastModifiedBy>
  <cp:lastPrinted>2026-07-21T10:58:06Z</cp:lastPrinted>
  <dcterms:created xsi:type="dcterms:W3CDTF">2012-04-11T16:55:21Z</dcterms:created>
  <dcterms:modified xsi:type="dcterms:W3CDTF">2026-07-21T10:58:23Z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BCO_ScreenResolution">
    <vt:lpwstr>96 96 1600 900</vt:lpwstr>
  </property>
</Properties>
</file>